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105" windowWidth="10380" windowHeight="8145" firstSheet="6" activeTab="8"/>
  </bookViews>
  <sheets>
    <sheet name="EU energy label" sheetId="2" state="hidden" r:id="rId1"/>
    <sheet name="kWh per year" sheetId="6" state="hidden" r:id="rId2"/>
    <sheet name="Φύλλο1" sheetId="7" state="hidden" r:id="rId3"/>
    <sheet name="Load - typical " sheetId="23" r:id="rId4"/>
    <sheet name="Load typical-shifted by 30min" sheetId="27" r:id="rId5"/>
    <sheet name="Load typical-shifted 1h later" sheetId="28" r:id="rId6"/>
    <sheet name="Load - people outdoor more" sheetId="25" r:id="rId7"/>
    <sheet name="Load-people outdoor more shift" sheetId="29" r:id="rId8"/>
    <sheet name="Load - people always@home" sheetId="26" r:id="rId9"/>
  </sheets>
  <definedNames>
    <definedName name="Labels">Φύλλο1!$A$1:$A$10</definedName>
    <definedName name="tv">Φύλλο1!$C$1:$C$6</definedName>
  </definedNames>
  <calcPr calcId="125725"/>
</workbook>
</file>

<file path=xl/calcChain.xml><?xml version="1.0" encoding="utf-8"?>
<calcChain xmlns="http://schemas.openxmlformats.org/spreadsheetml/2006/main">
  <c r="J19" i="28"/>
  <c r="L19" s="1"/>
  <c r="L18"/>
  <c r="L17"/>
  <c r="L15"/>
  <c r="I14"/>
  <c r="J12"/>
  <c r="L13" s="1"/>
  <c r="I12"/>
  <c r="L11"/>
  <c r="J11"/>
  <c r="J9"/>
  <c r="I9"/>
  <c r="I8"/>
  <c r="J8" s="1"/>
  <c r="L8" s="1"/>
  <c r="J6"/>
  <c r="L6" s="1"/>
  <c r="I6"/>
  <c r="L5"/>
  <c r="J5"/>
  <c r="L4"/>
  <c r="J4"/>
  <c r="L3"/>
  <c r="J19" i="25"/>
  <c r="L19" s="1"/>
  <c r="L18"/>
  <c r="L17"/>
  <c r="L15"/>
  <c r="I14"/>
  <c r="J12"/>
  <c r="L13" s="1"/>
  <c r="I12"/>
  <c r="L11"/>
  <c r="J11"/>
  <c r="J9"/>
  <c r="I9"/>
  <c r="I8"/>
  <c r="J8" s="1"/>
  <c r="L8" s="1"/>
  <c r="J6"/>
  <c r="L6" s="1"/>
  <c r="I6"/>
  <c r="L5"/>
  <c r="J5"/>
  <c r="L4"/>
  <c r="J4"/>
  <c r="L3"/>
  <c r="J19" i="29"/>
  <c r="L19" s="1"/>
  <c r="L18"/>
  <c r="L17"/>
  <c r="L15"/>
  <c r="I14"/>
  <c r="J12"/>
  <c r="L13" s="1"/>
  <c r="I12"/>
  <c r="L11"/>
  <c r="J11"/>
  <c r="J9"/>
  <c r="I9"/>
  <c r="I8"/>
  <c r="J8" s="1"/>
  <c r="L8" s="1"/>
  <c r="J6"/>
  <c r="L6" s="1"/>
  <c r="I6"/>
  <c r="L5"/>
  <c r="J5"/>
  <c r="L4"/>
  <c r="J4"/>
  <c r="L3"/>
  <c r="J127" i="28"/>
  <c r="M127"/>
  <c r="J180"/>
  <c r="M180"/>
  <c r="J234"/>
  <c r="M234"/>
  <c r="K221" i="23"/>
  <c r="K220"/>
  <c r="K166"/>
  <c r="K165"/>
  <c r="K113"/>
  <c r="K112"/>
  <c r="K59"/>
  <c r="J19"/>
  <c r="L19" s="1"/>
  <c r="L18"/>
  <c r="L16"/>
  <c r="L15"/>
  <c r="I14"/>
  <c r="J12"/>
  <c r="L13" s="1"/>
  <c r="L11"/>
  <c r="J11"/>
  <c r="J9"/>
  <c r="L4"/>
  <c r="J4"/>
  <c r="L3"/>
  <c r="C9" i="6"/>
  <c r="C10"/>
  <c r="C7"/>
  <c r="C8"/>
  <c r="I12" i="23" s="1"/>
  <c r="G127" i="28" l="1"/>
  <c r="G234"/>
  <c r="G180"/>
  <c r="J218" i="29"/>
  <c r="K218"/>
  <c r="N218"/>
  <c r="O218"/>
  <c r="J219"/>
  <c r="K219"/>
  <c r="M219"/>
  <c r="J220"/>
  <c r="M220"/>
  <c r="H221"/>
  <c r="J221"/>
  <c r="M221"/>
  <c r="H222"/>
  <c r="J234"/>
  <c r="M234"/>
  <c r="Y206"/>
  <c r="J259" s="1"/>
  <c r="C208"/>
  <c r="J208"/>
  <c r="N208"/>
  <c r="O208"/>
  <c r="J209"/>
  <c r="J164"/>
  <c r="N164"/>
  <c r="O164"/>
  <c r="J165"/>
  <c r="K165"/>
  <c r="M165"/>
  <c r="J166"/>
  <c r="K166"/>
  <c r="M166"/>
  <c r="H167"/>
  <c r="J167"/>
  <c r="M167"/>
  <c r="H168"/>
  <c r="V168" s="1"/>
  <c r="G275" s="1"/>
  <c r="J180"/>
  <c r="M180"/>
  <c r="C154"/>
  <c r="J154"/>
  <c r="N154"/>
  <c r="O154"/>
  <c r="J155"/>
  <c r="J111"/>
  <c r="N111"/>
  <c r="O111"/>
  <c r="J112"/>
  <c r="K112"/>
  <c r="M112"/>
  <c r="J113"/>
  <c r="K113"/>
  <c r="M113"/>
  <c r="H114"/>
  <c r="J114"/>
  <c r="M114"/>
  <c r="H115"/>
  <c r="U115" s="1"/>
  <c r="F275" s="1"/>
  <c r="J127"/>
  <c r="M127"/>
  <c r="C101"/>
  <c r="J101"/>
  <c r="N101"/>
  <c r="O101"/>
  <c r="J102"/>
  <c r="J58"/>
  <c r="N58"/>
  <c r="O58"/>
  <c r="J59"/>
  <c r="K59"/>
  <c r="M59"/>
  <c r="J60"/>
  <c r="M60"/>
  <c r="H61"/>
  <c r="J61"/>
  <c r="M61"/>
  <c r="H62"/>
  <c r="S62" s="1"/>
  <c r="D275" s="1"/>
  <c r="J74"/>
  <c r="M74"/>
  <c r="C48"/>
  <c r="J48"/>
  <c r="N48"/>
  <c r="O48"/>
  <c r="J49"/>
  <c r="D285"/>
  <c r="H269"/>
  <c r="D267"/>
  <c r="H265"/>
  <c r="D265"/>
  <c r="I263"/>
  <c r="G263"/>
  <c r="C259"/>
  <c r="I257"/>
  <c r="G257"/>
  <c r="G255"/>
  <c r="C255"/>
  <c r="I253"/>
  <c r="G253"/>
  <c r="C253"/>
  <c r="C251"/>
  <c r="I249"/>
  <c r="G249"/>
  <c r="G247"/>
  <c r="C247"/>
  <c r="I245"/>
  <c r="G245"/>
  <c r="C245"/>
  <c r="C243"/>
  <c r="I241"/>
  <c r="G241"/>
  <c r="Y232"/>
  <c r="J285" s="1"/>
  <c r="X232"/>
  <c r="I285" s="1"/>
  <c r="Y230"/>
  <c r="J283" s="1"/>
  <c r="X230"/>
  <c r="I283" s="1"/>
  <c r="Y228"/>
  <c r="J281" s="1"/>
  <c r="X228"/>
  <c r="I281" s="1"/>
  <c r="Y226"/>
  <c r="J279" s="1"/>
  <c r="X226"/>
  <c r="I279" s="1"/>
  <c r="Y224"/>
  <c r="J277" s="1"/>
  <c r="X224"/>
  <c r="I277" s="1"/>
  <c r="Y222"/>
  <c r="J275" s="1"/>
  <c r="X222"/>
  <c r="I275" s="1"/>
  <c r="Y216"/>
  <c r="J269" s="1"/>
  <c r="X216"/>
  <c r="I269" s="1"/>
  <c r="Y214"/>
  <c r="J267" s="1"/>
  <c r="X214"/>
  <c r="I267" s="1"/>
  <c r="Y212"/>
  <c r="J265" s="1"/>
  <c r="X212"/>
  <c r="I265" s="1"/>
  <c r="Y210"/>
  <c r="J263" s="1"/>
  <c r="X210"/>
  <c r="X206"/>
  <c r="I259" s="1"/>
  <c r="Y204"/>
  <c r="J257" s="1"/>
  <c r="X204"/>
  <c r="Y202"/>
  <c r="J255" s="1"/>
  <c r="X202"/>
  <c r="I255" s="1"/>
  <c r="Y200"/>
  <c r="J253" s="1"/>
  <c r="X200"/>
  <c r="Y198"/>
  <c r="J251" s="1"/>
  <c r="X198"/>
  <c r="I251" s="1"/>
  <c r="Y196"/>
  <c r="J249" s="1"/>
  <c r="X196"/>
  <c r="Y194"/>
  <c r="J247" s="1"/>
  <c r="X194"/>
  <c r="I247" s="1"/>
  <c r="Y192"/>
  <c r="J245" s="1"/>
  <c r="X192"/>
  <c r="Y190"/>
  <c r="J243" s="1"/>
  <c r="X190"/>
  <c r="I243" s="1"/>
  <c r="Y188"/>
  <c r="J241" s="1"/>
  <c r="X188"/>
  <c r="W178"/>
  <c r="H285" s="1"/>
  <c r="V178"/>
  <c r="G285" s="1"/>
  <c r="W176"/>
  <c r="H283" s="1"/>
  <c r="V176"/>
  <c r="G283" s="1"/>
  <c r="W174"/>
  <c r="H281" s="1"/>
  <c r="V174"/>
  <c r="G281" s="1"/>
  <c r="W172"/>
  <c r="H279" s="1"/>
  <c r="V172"/>
  <c r="G279" s="1"/>
  <c r="W170"/>
  <c r="H277" s="1"/>
  <c r="V170"/>
  <c r="G277" s="1"/>
  <c r="W168"/>
  <c r="H275" s="1"/>
  <c r="W162"/>
  <c r="V162"/>
  <c r="G269" s="1"/>
  <c r="W160"/>
  <c r="H267" s="1"/>
  <c r="V160"/>
  <c r="G267" s="1"/>
  <c r="W158"/>
  <c r="V158"/>
  <c r="G265" s="1"/>
  <c r="W156"/>
  <c r="H263" s="1"/>
  <c r="V156"/>
  <c r="W152"/>
  <c r="H259" s="1"/>
  <c r="V152"/>
  <c r="G259" s="1"/>
  <c r="W150"/>
  <c r="H257" s="1"/>
  <c r="V150"/>
  <c r="W148"/>
  <c r="H255" s="1"/>
  <c r="V148"/>
  <c r="W146"/>
  <c r="H253" s="1"/>
  <c r="V146"/>
  <c r="W144"/>
  <c r="H251" s="1"/>
  <c r="V144"/>
  <c r="G251" s="1"/>
  <c r="W142"/>
  <c r="H249" s="1"/>
  <c r="V142"/>
  <c r="W140"/>
  <c r="H247" s="1"/>
  <c r="V140"/>
  <c r="W138"/>
  <c r="H245" s="1"/>
  <c r="V138"/>
  <c r="W136"/>
  <c r="H243" s="1"/>
  <c r="V136"/>
  <c r="G243" s="1"/>
  <c r="W134"/>
  <c r="H241" s="1"/>
  <c r="V134"/>
  <c r="U125"/>
  <c r="F285" s="1"/>
  <c r="T125"/>
  <c r="E285" s="1"/>
  <c r="U123"/>
  <c r="F283" s="1"/>
  <c r="T123"/>
  <c r="E283" s="1"/>
  <c r="U121"/>
  <c r="F281" s="1"/>
  <c r="T121"/>
  <c r="E281" s="1"/>
  <c r="U119"/>
  <c r="F279" s="1"/>
  <c r="T119"/>
  <c r="E279" s="1"/>
  <c r="U117"/>
  <c r="F277" s="1"/>
  <c r="T117"/>
  <c r="E277" s="1"/>
  <c r="T115"/>
  <c r="E275" s="1"/>
  <c r="U109"/>
  <c r="F269" s="1"/>
  <c r="T109"/>
  <c r="E269" s="1"/>
  <c r="U107"/>
  <c r="F267" s="1"/>
  <c r="T107"/>
  <c r="E267" s="1"/>
  <c r="U105"/>
  <c r="F265" s="1"/>
  <c r="T105"/>
  <c r="E265" s="1"/>
  <c r="U103"/>
  <c r="F263" s="1"/>
  <c r="T103"/>
  <c r="E263" s="1"/>
  <c r="U99"/>
  <c r="F259" s="1"/>
  <c r="T99"/>
  <c r="E259" s="1"/>
  <c r="U97"/>
  <c r="F257" s="1"/>
  <c r="T97"/>
  <c r="E257" s="1"/>
  <c r="U95"/>
  <c r="F255" s="1"/>
  <c r="T95"/>
  <c r="E255" s="1"/>
  <c r="U93"/>
  <c r="F253" s="1"/>
  <c r="T93"/>
  <c r="E253" s="1"/>
  <c r="U91"/>
  <c r="F251" s="1"/>
  <c r="T91"/>
  <c r="E251" s="1"/>
  <c r="U89"/>
  <c r="F249" s="1"/>
  <c r="T89"/>
  <c r="E249" s="1"/>
  <c r="U87"/>
  <c r="F247" s="1"/>
  <c r="T87"/>
  <c r="E247" s="1"/>
  <c r="U85"/>
  <c r="F245" s="1"/>
  <c r="T85"/>
  <c r="E245" s="1"/>
  <c r="U83"/>
  <c r="F243" s="1"/>
  <c r="T83"/>
  <c r="E243" s="1"/>
  <c r="U81"/>
  <c r="F241" s="1"/>
  <c r="T81"/>
  <c r="E241" s="1"/>
  <c r="S72"/>
  <c r="R72"/>
  <c r="C285" s="1"/>
  <c r="S70"/>
  <c r="D283" s="1"/>
  <c r="R70"/>
  <c r="C283" s="1"/>
  <c r="S68"/>
  <c r="D281" s="1"/>
  <c r="R68"/>
  <c r="C281" s="1"/>
  <c r="S66"/>
  <c r="D279" s="1"/>
  <c r="R66"/>
  <c r="C279" s="1"/>
  <c r="S64"/>
  <c r="D277" s="1"/>
  <c r="R64"/>
  <c r="C277" s="1"/>
  <c r="R62"/>
  <c r="C275" s="1"/>
  <c r="S56"/>
  <c r="D269" s="1"/>
  <c r="R56"/>
  <c r="C269" s="1"/>
  <c r="S54"/>
  <c r="R54"/>
  <c r="C267" s="1"/>
  <c r="S52"/>
  <c r="R52"/>
  <c r="C265" s="1"/>
  <c r="S50"/>
  <c r="D263" s="1"/>
  <c r="R50"/>
  <c r="C263" s="1"/>
  <c r="S46"/>
  <c r="D259" s="1"/>
  <c r="R46"/>
  <c r="S44"/>
  <c r="D257" s="1"/>
  <c r="R44"/>
  <c r="C257" s="1"/>
  <c r="S42"/>
  <c r="D255" s="1"/>
  <c r="R42"/>
  <c r="S40"/>
  <c r="D253" s="1"/>
  <c r="R40"/>
  <c r="S38"/>
  <c r="D251" s="1"/>
  <c r="R38"/>
  <c r="S36"/>
  <c r="D249" s="1"/>
  <c r="R36"/>
  <c r="C249" s="1"/>
  <c r="S34"/>
  <c r="D247" s="1"/>
  <c r="R34"/>
  <c r="S32"/>
  <c r="D245" s="1"/>
  <c r="R32"/>
  <c r="S30"/>
  <c r="D243" s="1"/>
  <c r="R30"/>
  <c r="S28"/>
  <c r="D241" s="1"/>
  <c r="R28"/>
  <c r="C241" s="1"/>
  <c r="L219"/>
  <c r="I218"/>
  <c r="E154"/>
  <c r="J208" i="25"/>
  <c r="O207"/>
  <c r="N207"/>
  <c r="J207"/>
  <c r="C207"/>
  <c r="M234"/>
  <c r="J234"/>
  <c r="M233"/>
  <c r="J233"/>
  <c r="H221"/>
  <c r="M220"/>
  <c r="J220"/>
  <c r="H220"/>
  <c r="M219"/>
  <c r="J219"/>
  <c r="M218"/>
  <c r="K218"/>
  <c r="J218"/>
  <c r="O217"/>
  <c r="N217"/>
  <c r="K217"/>
  <c r="J217"/>
  <c r="C221" i="28"/>
  <c r="J221"/>
  <c r="M221"/>
  <c r="C222"/>
  <c r="J222"/>
  <c r="K222"/>
  <c r="M222"/>
  <c r="J223"/>
  <c r="K223"/>
  <c r="M223"/>
  <c r="J224"/>
  <c r="M224"/>
  <c r="O224"/>
  <c r="H225"/>
  <c r="J225"/>
  <c r="M225"/>
  <c r="H226"/>
  <c r="J226"/>
  <c r="M226"/>
  <c r="J227"/>
  <c r="M227"/>
  <c r="J228"/>
  <c r="M228"/>
  <c r="J229"/>
  <c r="M229"/>
  <c r="N229"/>
  <c r="J230"/>
  <c r="M230"/>
  <c r="J231"/>
  <c r="M231"/>
  <c r="J232"/>
  <c r="M232"/>
  <c r="J233"/>
  <c r="M233"/>
  <c r="J205"/>
  <c r="C206"/>
  <c r="J206"/>
  <c r="N206"/>
  <c r="J207"/>
  <c r="O207"/>
  <c r="J208"/>
  <c r="C167"/>
  <c r="J167"/>
  <c r="K167"/>
  <c r="M167"/>
  <c r="C168"/>
  <c r="J168"/>
  <c r="K168"/>
  <c r="M168"/>
  <c r="J169"/>
  <c r="M169"/>
  <c r="J170"/>
  <c r="M170"/>
  <c r="O170"/>
  <c r="H171"/>
  <c r="J171"/>
  <c r="M171"/>
  <c r="H172"/>
  <c r="J172"/>
  <c r="M172"/>
  <c r="J173"/>
  <c r="M173"/>
  <c r="J174"/>
  <c r="M174"/>
  <c r="J175"/>
  <c r="M175"/>
  <c r="N175"/>
  <c r="J176"/>
  <c r="M176"/>
  <c r="J177"/>
  <c r="M177"/>
  <c r="J178"/>
  <c r="M178"/>
  <c r="J179"/>
  <c r="M179"/>
  <c r="J150"/>
  <c r="C151"/>
  <c r="J151"/>
  <c r="N151"/>
  <c r="J152"/>
  <c r="O152"/>
  <c r="J153"/>
  <c r="C114"/>
  <c r="J114"/>
  <c r="K114"/>
  <c r="M114"/>
  <c r="C115"/>
  <c r="J115"/>
  <c r="K115"/>
  <c r="M115"/>
  <c r="J116"/>
  <c r="M116"/>
  <c r="J117"/>
  <c r="M117"/>
  <c r="O117"/>
  <c r="H118"/>
  <c r="J118"/>
  <c r="M118"/>
  <c r="H119"/>
  <c r="J119"/>
  <c r="M119"/>
  <c r="J120"/>
  <c r="M120"/>
  <c r="J121"/>
  <c r="M121"/>
  <c r="J122"/>
  <c r="M122"/>
  <c r="N122"/>
  <c r="J123"/>
  <c r="M123"/>
  <c r="J124"/>
  <c r="M124"/>
  <c r="J125"/>
  <c r="M125"/>
  <c r="J126"/>
  <c r="M126"/>
  <c r="W180"/>
  <c r="H287" s="1"/>
  <c r="J98"/>
  <c r="C99"/>
  <c r="J99"/>
  <c r="N99"/>
  <c r="J100"/>
  <c r="O100"/>
  <c r="J101"/>
  <c r="C61"/>
  <c r="J61"/>
  <c r="K61"/>
  <c r="M61"/>
  <c r="C62"/>
  <c r="J62"/>
  <c r="M62"/>
  <c r="J63"/>
  <c r="M63"/>
  <c r="J64"/>
  <c r="M64"/>
  <c r="O64"/>
  <c r="H65"/>
  <c r="J65"/>
  <c r="M65"/>
  <c r="H66"/>
  <c r="J66"/>
  <c r="M66"/>
  <c r="J67"/>
  <c r="M67"/>
  <c r="J68"/>
  <c r="M68"/>
  <c r="J69"/>
  <c r="M69"/>
  <c r="N69"/>
  <c r="J70"/>
  <c r="M70"/>
  <c r="J71"/>
  <c r="M71"/>
  <c r="J72"/>
  <c r="M72"/>
  <c r="J73"/>
  <c r="M73"/>
  <c r="J74"/>
  <c r="M74"/>
  <c r="J45"/>
  <c r="C46"/>
  <c r="J46"/>
  <c r="N46"/>
  <c r="J47"/>
  <c r="O47"/>
  <c r="J48"/>
  <c r="I269"/>
  <c r="I265"/>
  <c r="I255"/>
  <c r="I253"/>
  <c r="I251"/>
  <c r="I247"/>
  <c r="I245"/>
  <c r="I243"/>
  <c r="Y234"/>
  <c r="J287" s="1"/>
  <c r="X234"/>
  <c r="I287" s="1"/>
  <c r="Y218"/>
  <c r="J271" s="1"/>
  <c r="X218"/>
  <c r="I271" s="1"/>
  <c r="Y216"/>
  <c r="J269" s="1"/>
  <c r="X216"/>
  <c r="Y214"/>
  <c r="J267" s="1"/>
  <c r="X214"/>
  <c r="I267" s="1"/>
  <c r="Y212"/>
  <c r="J265" s="1"/>
  <c r="X212"/>
  <c r="Y210"/>
  <c r="J263" s="1"/>
  <c r="X210"/>
  <c r="I263" s="1"/>
  <c r="Y202"/>
  <c r="J255" s="1"/>
  <c r="X202"/>
  <c r="Y200"/>
  <c r="J253" s="1"/>
  <c r="X200"/>
  <c r="Y198"/>
  <c r="J251" s="1"/>
  <c r="X198"/>
  <c r="Y196"/>
  <c r="J249" s="1"/>
  <c r="X196"/>
  <c r="I249" s="1"/>
  <c r="Y194"/>
  <c r="J247" s="1"/>
  <c r="X194"/>
  <c r="Y192"/>
  <c r="J245" s="1"/>
  <c r="X192"/>
  <c r="Y190"/>
  <c r="J243" s="1"/>
  <c r="X190"/>
  <c r="Y188"/>
  <c r="J241" s="1"/>
  <c r="X188"/>
  <c r="I241" s="1"/>
  <c r="V180"/>
  <c r="G287" s="1"/>
  <c r="W164"/>
  <c r="H271" s="1"/>
  <c r="V164"/>
  <c r="G271" s="1"/>
  <c r="W162"/>
  <c r="H269" s="1"/>
  <c r="V162"/>
  <c r="G269" s="1"/>
  <c r="W160"/>
  <c r="H267" s="1"/>
  <c r="V160"/>
  <c r="G267" s="1"/>
  <c r="W158"/>
  <c r="H265" s="1"/>
  <c r="V158"/>
  <c r="G265" s="1"/>
  <c r="W156"/>
  <c r="H263" s="1"/>
  <c r="V156"/>
  <c r="G263" s="1"/>
  <c r="W154"/>
  <c r="H261" s="1"/>
  <c r="V154"/>
  <c r="G261" s="1"/>
  <c r="W148"/>
  <c r="H255" s="1"/>
  <c r="V148"/>
  <c r="G255" s="1"/>
  <c r="W146"/>
  <c r="H253" s="1"/>
  <c r="V146"/>
  <c r="G253" s="1"/>
  <c r="W144"/>
  <c r="H251" s="1"/>
  <c r="V144"/>
  <c r="G251" s="1"/>
  <c r="W142"/>
  <c r="H249" s="1"/>
  <c r="V142"/>
  <c r="G249" s="1"/>
  <c r="W140"/>
  <c r="H247" s="1"/>
  <c r="V140"/>
  <c r="G247" s="1"/>
  <c r="W138"/>
  <c r="H245" s="1"/>
  <c r="V138"/>
  <c r="G245" s="1"/>
  <c r="W136"/>
  <c r="H243" s="1"/>
  <c r="V136"/>
  <c r="G243" s="1"/>
  <c r="W134"/>
  <c r="H241" s="1"/>
  <c r="V134"/>
  <c r="G241" s="1"/>
  <c r="U127"/>
  <c r="F287" s="1"/>
  <c r="T127"/>
  <c r="E287" s="1"/>
  <c r="U111"/>
  <c r="F271" s="1"/>
  <c r="T111"/>
  <c r="E271" s="1"/>
  <c r="U109"/>
  <c r="F269" s="1"/>
  <c r="T109"/>
  <c r="E269" s="1"/>
  <c r="U107"/>
  <c r="F267" s="1"/>
  <c r="T107"/>
  <c r="E267" s="1"/>
  <c r="U105"/>
  <c r="F265" s="1"/>
  <c r="T105"/>
  <c r="E265" s="1"/>
  <c r="U103"/>
  <c r="F263" s="1"/>
  <c r="T103"/>
  <c r="E263" s="1"/>
  <c r="U95"/>
  <c r="F255" s="1"/>
  <c r="T95"/>
  <c r="E255" s="1"/>
  <c r="U93"/>
  <c r="F253" s="1"/>
  <c r="T93"/>
  <c r="E253" s="1"/>
  <c r="U91"/>
  <c r="F251" s="1"/>
  <c r="T91"/>
  <c r="E251" s="1"/>
  <c r="U89"/>
  <c r="F249" s="1"/>
  <c r="T89"/>
  <c r="E249" s="1"/>
  <c r="U87"/>
  <c r="F247" s="1"/>
  <c r="T87"/>
  <c r="E247" s="1"/>
  <c r="U85"/>
  <c r="F245" s="1"/>
  <c r="T85"/>
  <c r="E245" s="1"/>
  <c r="U83"/>
  <c r="F243" s="1"/>
  <c r="T83"/>
  <c r="E243" s="1"/>
  <c r="U81"/>
  <c r="F241" s="1"/>
  <c r="T81"/>
  <c r="E241" s="1"/>
  <c r="S58"/>
  <c r="D271" s="1"/>
  <c r="R58"/>
  <c r="C271" s="1"/>
  <c r="S56"/>
  <c r="D269" s="1"/>
  <c r="R56"/>
  <c r="C269" s="1"/>
  <c r="S54"/>
  <c r="D267" s="1"/>
  <c r="R54"/>
  <c r="C267" s="1"/>
  <c r="S52"/>
  <c r="D265" s="1"/>
  <c r="R52"/>
  <c r="C265" s="1"/>
  <c r="S50"/>
  <c r="D263" s="1"/>
  <c r="R50"/>
  <c r="C263" s="1"/>
  <c r="S42"/>
  <c r="D255" s="1"/>
  <c r="R42"/>
  <c r="C255" s="1"/>
  <c r="S40"/>
  <c r="D253" s="1"/>
  <c r="R40"/>
  <c r="C253" s="1"/>
  <c r="S38"/>
  <c r="D251" s="1"/>
  <c r="R38"/>
  <c r="C251" s="1"/>
  <c r="S36"/>
  <c r="D249" s="1"/>
  <c r="R36"/>
  <c r="C249" s="1"/>
  <c r="S34"/>
  <c r="D247" s="1"/>
  <c r="R34"/>
  <c r="C247" s="1"/>
  <c r="S32"/>
  <c r="D245" s="1"/>
  <c r="R32"/>
  <c r="C245" s="1"/>
  <c r="S30"/>
  <c r="D243" s="1"/>
  <c r="R30"/>
  <c r="C243" s="1"/>
  <c r="S28"/>
  <c r="D241" s="1"/>
  <c r="R28"/>
  <c r="C241" s="1"/>
  <c r="E151"/>
  <c r="M234" i="27"/>
  <c r="M233"/>
  <c r="M232"/>
  <c r="M231"/>
  <c r="M230"/>
  <c r="M229"/>
  <c r="N228"/>
  <c r="M228"/>
  <c r="M227"/>
  <c r="M226"/>
  <c r="M225"/>
  <c r="M224"/>
  <c r="O223"/>
  <c r="M223"/>
  <c r="M222"/>
  <c r="M221"/>
  <c r="M220"/>
  <c r="O206"/>
  <c r="N205"/>
  <c r="M180"/>
  <c r="M179"/>
  <c r="M178"/>
  <c r="M177"/>
  <c r="M176"/>
  <c r="M175"/>
  <c r="N174"/>
  <c r="M174"/>
  <c r="M173"/>
  <c r="M172"/>
  <c r="M171"/>
  <c r="M170"/>
  <c r="O169"/>
  <c r="M169"/>
  <c r="M168"/>
  <c r="M167"/>
  <c r="M166"/>
  <c r="O152"/>
  <c r="N151"/>
  <c r="M127"/>
  <c r="M126"/>
  <c r="M125"/>
  <c r="M124"/>
  <c r="M123"/>
  <c r="M122"/>
  <c r="N121"/>
  <c r="M121"/>
  <c r="M120"/>
  <c r="M119"/>
  <c r="M118"/>
  <c r="M117"/>
  <c r="O116"/>
  <c r="M116"/>
  <c r="M115"/>
  <c r="M114"/>
  <c r="M113"/>
  <c r="O99"/>
  <c r="N98"/>
  <c r="J234"/>
  <c r="J233"/>
  <c r="J232"/>
  <c r="J231"/>
  <c r="J230"/>
  <c r="J229"/>
  <c r="J228"/>
  <c r="J227"/>
  <c r="J226"/>
  <c r="J225"/>
  <c r="H225"/>
  <c r="J224"/>
  <c r="H224"/>
  <c r="J223"/>
  <c r="J222"/>
  <c r="J221"/>
  <c r="C221"/>
  <c r="J220"/>
  <c r="C220"/>
  <c r="J207"/>
  <c r="J206"/>
  <c r="J205"/>
  <c r="C205"/>
  <c r="J204"/>
  <c r="J180"/>
  <c r="J179"/>
  <c r="J178"/>
  <c r="J177"/>
  <c r="J176"/>
  <c r="J175"/>
  <c r="J174"/>
  <c r="J173"/>
  <c r="J172"/>
  <c r="J171"/>
  <c r="H171"/>
  <c r="J170"/>
  <c r="H170"/>
  <c r="J169"/>
  <c r="J168"/>
  <c r="J167"/>
  <c r="C167"/>
  <c r="J166"/>
  <c r="C166"/>
  <c r="J153"/>
  <c r="J152"/>
  <c r="J151"/>
  <c r="C151"/>
  <c r="J150"/>
  <c r="J127"/>
  <c r="J126"/>
  <c r="J125"/>
  <c r="J124"/>
  <c r="J123"/>
  <c r="J122"/>
  <c r="J121"/>
  <c r="J120"/>
  <c r="J119"/>
  <c r="J118"/>
  <c r="H118"/>
  <c r="J117"/>
  <c r="H117"/>
  <c r="J116"/>
  <c r="J115"/>
  <c r="J114"/>
  <c r="C114"/>
  <c r="J113"/>
  <c r="C113"/>
  <c r="J100"/>
  <c r="J99"/>
  <c r="J98"/>
  <c r="C98"/>
  <c r="J97"/>
  <c r="C60"/>
  <c r="J60"/>
  <c r="M60"/>
  <c r="C61"/>
  <c r="J61"/>
  <c r="M61"/>
  <c r="J62"/>
  <c r="M62"/>
  <c r="J63"/>
  <c r="M63"/>
  <c r="O63"/>
  <c r="H64"/>
  <c r="J64"/>
  <c r="M64"/>
  <c r="H65"/>
  <c r="J65"/>
  <c r="M65"/>
  <c r="J66"/>
  <c r="M66"/>
  <c r="J67"/>
  <c r="M67"/>
  <c r="J68"/>
  <c r="M68"/>
  <c r="N68"/>
  <c r="J69"/>
  <c r="M69"/>
  <c r="J70"/>
  <c r="M70"/>
  <c r="J71"/>
  <c r="M71"/>
  <c r="J72"/>
  <c r="M72"/>
  <c r="J73"/>
  <c r="M73"/>
  <c r="J74"/>
  <c r="M74"/>
  <c r="J44"/>
  <c r="J45"/>
  <c r="N45"/>
  <c r="J46"/>
  <c r="O46"/>
  <c r="J47"/>
  <c r="C45"/>
  <c r="Y218"/>
  <c r="J271" s="1"/>
  <c r="X218"/>
  <c r="I271" s="1"/>
  <c r="Y216"/>
  <c r="J269" s="1"/>
  <c r="X216"/>
  <c r="I269" s="1"/>
  <c r="Y214"/>
  <c r="J267" s="1"/>
  <c r="X214"/>
  <c r="I267" s="1"/>
  <c r="Y212"/>
  <c r="J265" s="1"/>
  <c r="X212"/>
  <c r="I265" s="1"/>
  <c r="Y210"/>
  <c r="J263" s="1"/>
  <c r="X210"/>
  <c r="I263" s="1"/>
  <c r="Y208"/>
  <c r="J261" s="1"/>
  <c r="X208"/>
  <c r="I261" s="1"/>
  <c r="Y202"/>
  <c r="J255" s="1"/>
  <c r="X202"/>
  <c r="I255" s="1"/>
  <c r="Y200"/>
  <c r="J253" s="1"/>
  <c r="X200"/>
  <c r="I253" s="1"/>
  <c r="Y198"/>
  <c r="J251" s="1"/>
  <c r="X198"/>
  <c r="I251" s="1"/>
  <c r="Y196"/>
  <c r="J249" s="1"/>
  <c r="X196"/>
  <c r="I249" s="1"/>
  <c r="Y194"/>
  <c r="J247" s="1"/>
  <c r="X194"/>
  <c r="I247" s="1"/>
  <c r="Y192"/>
  <c r="J245" s="1"/>
  <c r="X192"/>
  <c r="I245" s="1"/>
  <c r="Y190"/>
  <c r="J243" s="1"/>
  <c r="X190"/>
  <c r="I243" s="1"/>
  <c r="Y188"/>
  <c r="J241" s="1"/>
  <c r="X188"/>
  <c r="I241" s="1"/>
  <c r="W164"/>
  <c r="H271" s="1"/>
  <c r="V164"/>
  <c r="G271" s="1"/>
  <c r="W162"/>
  <c r="H269" s="1"/>
  <c r="V162"/>
  <c r="G269" s="1"/>
  <c r="W160"/>
  <c r="H267" s="1"/>
  <c r="V160"/>
  <c r="G267" s="1"/>
  <c r="W158"/>
  <c r="H265" s="1"/>
  <c r="V158"/>
  <c r="G265" s="1"/>
  <c r="W156"/>
  <c r="H263" s="1"/>
  <c r="V156"/>
  <c r="G263" s="1"/>
  <c r="W154"/>
  <c r="H261" s="1"/>
  <c r="V154"/>
  <c r="G261" s="1"/>
  <c r="W148"/>
  <c r="H255" s="1"/>
  <c r="V148"/>
  <c r="G255" s="1"/>
  <c r="W146"/>
  <c r="H253" s="1"/>
  <c r="V146"/>
  <c r="G253" s="1"/>
  <c r="W144"/>
  <c r="H251" s="1"/>
  <c r="V144"/>
  <c r="G251" s="1"/>
  <c r="W142"/>
  <c r="H249" s="1"/>
  <c r="V142"/>
  <c r="G249" s="1"/>
  <c r="W140"/>
  <c r="H247" s="1"/>
  <c r="V140"/>
  <c r="G247" s="1"/>
  <c r="W138"/>
  <c r="H245" s="1"/>
  <c r="V138"/>
  <c r="G245" s="1"/>
  <c r="W136"/>
  <c r="H243" s="1"/>
  <c r="V136"/>
  <c r="G243" s="1"/>
  <c r="W134"/>
  <c r="H241" s="1"/>
  <c r="V134"/>
  <c r="G241" s="1"/>
  <c r="U111"/>
  <c r="F271" s="1"/>
  <c r="T111"/>
  <c r="E271" s="1"/>
  <c r="U109"/>
  <c r="F269" s="1"/>
  <c r="T109"/>
  <c r="E269" s="1"/>
  <c r="U107"/>
  <c r="F267" s="1"/>
  <c r="T107"/>
  <c r="E267" s="1"/>
  <c r="U105"/>
  <c r="F265" s="1"/>
  <c r="T105"/>
  <c r="E265" s="1"/>
  <c r="U103"/>
  <c r="F263" s="1"/>
  <c r="T103"/>
  <c r="E263" s="1"/>
  <c r="U101"/>
  <c r="F261" s="1"/>
  <c r="T101"/>
  <c r="E261" s="1"/>
  <c r="U95"/>
  <c r="F255" s="1"/>
  <c r="T95"/>
  <c r="E255" s="1"/>
  <c r="U93"/>
  <c r="F253" s="1"/>
  <c r="T93"/>
  <c r="E253" s="1"/>
  <c r="U91"/>
  <c r="F251" s="1"/>
  <c r="T91"/>
  <c r="E251" s="1"/>
  <c r="U89"/>
  <c r="F249" s="1"/>
  <c r="T89"/>
  <c r="E249" s="1"/>
  <c r="U87"/>
  <c r="F247" s="1"/>
  <c r="T87"/>
  <c r="E247" s="1"/>
  <c r="U85"/>
  <c r="F245" s="1"/>
  <c r="T85"/>
  <c r="E245" s="1"/>
  <c r="U83"/>
  <c r="F243" s="1"/>
  <c r="T83"/>
  <c r="E243" s="1"/>
  <c r="U81"/>
  <c r="F241" s="1"/>
  <c r="T81"/>
  <c r="E241" s="1"/>
  <c r="S58"/>
  <c r="D271" s="1"/>
  <c r="R58"/>
  <c r="C271" s="1"/>
  <c r="S56"/>
  <c r="D269" s="1"/>
  <c r="R56"/>
  <c r="C269" s="1"/>
  <c r="S54"/>
  <c r="D267" s="1"/>
  <c r="R54"/>
  <c r="C267" s="1"/>
  <c r="S52"/>
  <c r="D265" s="1"/>
  <c r="R52"/>
  <c r="C265" s="1"/>
  <c r="S50"/>
  <c r="D263" s="1"/>
  <c r="R50"/>
  <c r="C263" s="1"/>
  <c r="S48"/>
  <c r="D261" s="1"/>
  <c r="R48"/>
  <c r="C261" s="1"/>
  <c r="S42"/>
  <c r="D255" s="1"/>
  <c r="R42"/>
  <c r="C255" s="1"/>
  <c r="S40"/>
  <c r="D253" s="1"/>
  <c r="R40"/>
  <c r="C253" s="1"/>
  <c r="S38"/>
  <c r="D251" s="1"/>
  <c r="R38"/>
  <c r="C251" s="1"/>
  <c r="S36"/>
  <c r="D249" s="1"/>
  <c r="R36"/>
  <c r="C249" s="1"/>
  <c r="S34"/>
  <c r="D247" s="1"/>
  <c r="R34"/>
  <c r="C247" s="1"/>
  <c r="S32"/>
  <c r="D245" s="1"/>
  <c r="R32"/>
  <c r="C245" s="1"/>
  <c r="S30"/>
  <c r="D243" s="1"/>
  <c r="R30"/>
  <c r="C243" s="1"/>
  <c r="S28"/>
  <c r="D241" s="1"/>
  <c r="R28"/>
  <c r="C241" s="1"/>
  <c r="J19"/>
  <c r="L19" s="1"/>
  <c r="L18"/>
  <c r="L61" s="1"/>
  <c r="L16"/>
  <c r="K222" s="1"/>
  <c r="L15"/>
  <c r="J12"/>
  <c r="L13" s="1"/>
  <c r="I65" s="1"/>
  <c r="J11"/>
  <c r="L11" s="1"/>
  <c r="E173" s="1"/>
  <c r="J9"/>
  <c r="J4"/>
  <c r="L4" s="1"/>
  <c r="L3"/>
  <c r="M180" i="25"/>
  <c r="M179"/>
  <c r="M127"/>
  <c r="M126"/>
  <c r="M74"/>
  <c r="M73"/>
  <c r="K113" i="27" l="1"/>
  <c r="K166"/>
  <c r="K221"/>
  <c r="K60"/>
  <c r="K114"/>
  <c r="K167"/>
  <c r="L62"/>
  <c r="L58" i="29"/>
  <c r="L164"/>
  <c r="L221"/>
  <c r="L220"/>
  <c r="L61"/>
  <c r="L60"/>
  <c r="L111"/>
  <c r="L218"/>
  <c r="L59"/>
  <c r="L114"/>
  <c r="L113"/>
  <c r="L112"/>
  <c r="L167"/>
  <c r="L166"/>
  <c r="L165"/>
  <c r="E67" i="27"/>
  <c r="E98"/>
  <c r="I118"/>
  <c r="E205"/>
  <c r="I220"/>
  <c r="E45"/>
  <c r="E113"/>
  <c r="E120"/>
  <c r="E220"/>
  <c r="E227"/>
  <c r="E46" i="28"/>
  <c r="E99"/>
  <c r="E174"/>
  <c r="E206"/>
  <c r="E228"/>
  <c r="I48" i="29"/>
  <c r="E48"/>
  <c r="I74"/>
  <c r="I101"/>
  <c r="E101"/>
  <c r="I127"/>
  <c r="I111"/>
  <c r="I208"/>
  <c r="E208"/>
  <c r="E61" i="28"/>
  <c r="E167"/>
  <c r="E221"/>
  <c r="I58" i="29"/>
  <c r="I154"/>
  <c r="I180"/>
  <c r="I164"/>
  <c r="I234"/>
  <c r="I205" i="27"/>
  <c r="I171"/>
  <c r="I166"/>
  <c r="I98"/>
  <c r="I60"/>
  <c r="I45"/>
  <c r="L222"/>
  <c r="L221"/>
  <c r="L220"/>
  <c r="L168"/>
  <c r="L167"/>
  <c r="L166"/>
  <c r="L115"/>
  <c r="L114"/>
  <c r="L113"/>
  <c r="I221" i="28"/>
  <c r="I226"/>
  <c r="I167"/>
  <c r="I172"/>
  <c r="I151"/>
  <c r="I61"/>
  <c r="I206"/>
  <c r="I114"/>
  <c r="I119"/>
  <c r="I99"/>
  <c r="I66"/>
  <c r="L221"/>
  <c r="L168"/>
  <c r="L114"/>
  <c r="L116"/>
  <c r="L63"/>
  <c r="L222"/>
  <c r="L223"/>
  <c r="L167"/>
  <c r="L169"/>
  <c r="L115"/>
  <c r="L61"/>
  <c r="L62"/>
  <c r="L60" i="27"/>
  <c r="I113"/>
  <c r="I151"/>
  <c r="I225"/>
  <c r="I46" i="28"/>
  <c r="E60" i="27"/>
  <c r="E151"/>
  <c r="E166"/>
  <c r="E68" i="28"/>
  <c r="E121"/>
  <c r="E114"/>
  <c r="S60"/>
  <c r="D273" s="1"/>
  <c r="R44"/>
  <c r="C257" s="1"/>
  <c r="U113"/>
  <c r="F273" s="1"/>
  <c r="K208" i="26"/>
  <c r="K154"/>
  <c r="K101"/>
  <c r="M233"/>
  <c r="J233"/>
  <c r="M232"/>
  <c r="J232"/>
  <c r="M231"/>
  <c r="J231"/>
  <c r="M230"/>
  <c r="J230"/>
  <c r="M229"/>
  <c r="J229"/>
  <c r="N228"/>
  <c r="M228"/>
  <c r="J228"/>
  <c r="M227"/>
  <c r="J227"/>
  <c r="M226"/>
  <c r="J226"/>
  <c r="H226"/>
  <c r="M225"/>
  <c r="J225"/>
  <c r="H225"/>
  <c r="M224"/>
  <c r="J224"/>
  <c r="M223"/>
  <c r="J223"/>
  <c r="C223"/>
  <c r="M222"/>
  <c r="J222"/>
  <c r="M221"/>
  <c r="J221"/>
  <c r="M220"/>
  <c r="J220"/>
  <c r="M219"/>
  <c r="J219"/>
  <c r="J218"/>
  <c r="J217"/>
  <c r="J216"/>
  <c r="O215"/>
  <c r="J215"/>
  <c r="J214"/>
  <c r="C214"/>
  <c r="J213"/>
  <c r="C213"/>
  <c r="J212"/>
  <c r="J211"/>
  <c r="J210"/>
  <c r="J209"/>
  <c r="J208"/>
  <c r="K207"/>
  <c r="J207"/>
  <c r="O206"/>
  <c r="N206"/>
  <c r="J206"/>
  <c r="C206"/>
  <c r="J205"/>
  <c r="M179"/>
  <c r="J179"/>
  <c r="M178"/>
  <c r="J178"/>
  <c r="M177"/>
  <c r="J177"/>
  <c r="M176"/>
  <c r="J176"/>
  <c r="M175"/>
  <c r="J175"/>
  <c r="N174"/>
  <c r="M174"/>
  <c r="J174"/>
  <c r="M173"/>
  <c r="J173"/>
  <c r="M172"/>
  <c r="J172"/>
  <c r="H172"/>
  <c r="M171"/>
  <c r="J171"/>
  <c r="H171"/>
  <c r="M170"/>
  <c r="J170"/>
  <c r="M169"/>
  <c r="J169"/>
  <c r="C169"/>
  <c r="M168"/>
  <c r="J168"/>
  <c r="M167"/>
  <c r="J167"/>
  <c r="M166"/>
  <c r="J166"/>
  <c r="M165"/>
  <c r="J165"/>
  <c r="J164"/>
  <c r="J163"/>
  <c r="J162"/>
  <c r="O161"/>
  <c r="J161"/>
  <c r="J160"/>
  <c r="C160"/>
  <c r="J159"/>
  <c r="C159"/>
  <c r="J158"/>
  <c r="J157"/>
  <c r="J156"/>
  <c r="J155"/>
  <c r="J154"/>
  <c r="K153"/>
  <c r="J153"/>
  <c r="O152"/>
  <c r="N152"/>
  <c r="J152"/>
  <c r="C152"/>
  <c r="J151"/>
  <c r="M126"/>
  <c r="J126"/>
  <c r="M125"/>
  <c r="J125"/>
  <c r="M124"/>
  <c r="J124"/>
  <c r="M123"/>
  <c r="J123"/>
  <c r="M122"/>
  <c r="J122"/>
  <c r="N121"/>
  <c r="M121"/>
  <c r="J121"/>
  <c r="M120"/>
  <c r="J120"/>
  <c r="M119"/>
  <c r="J119"/>
  <c r="H119"/>
  <c r="M118"/>
  <c r="J118"/>
  <c r="H118"/>
  <c r="M117"/>
  <c r="J117"/>
  <c r="M116"/>
  <c r="J116"/>
  <c r="C116"/>
  <c r="M115"/>
  <c r="J115"/>
  <c r="M114"/>
  <c r="J114"/>
  <c r="M113"/>
  <c r="J113"/>
  <c r="M112"/>
  <c r="J112"/>
  <c r="J111"/>
  <c r="J110"/>
  <c r="J109"/>
  <c r="O108"/>
  <c r="J108"/>
  <c r="J107"/>
  <c r="C107"/>
  <c r="J106"/>
  <c r="C106"/>
  <c r="J105"/>
  <c r="J104"/>
  <c r="J103"/>
  <c r="J102"/>
  <c r="J101"/>
  <c r="K100"/>
  <c r="J100"/>
  <c r="O99"/>
  <c r="N99"/>
  <c r="J99"/>
  <c r="C99"/>
  <c r="J98"/>
  <c r="O55"/>
  <c r="O46"/>
  <c r="N68"/>
  <c r="N46"/>
  <c r="K47"/>
  <c r="H66"/>
  <c r="H65"/>
  <c r="C63"/>
  <c r="C54"/>
  <c r="C53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C46"/>
  <c r="E207" i="25"/>
  <c r="Y234" i="26"/>
  <c r="J287" s="1"/>
  <c r="X234"/>
  <c r="I287" s="1"/>
  <c r="Y202"/>
  <c r="J255" s="1"/>
  <c r="X202"/>
  <c r="I255" s="1"/>
  <c r="Y200"/>
  <c r="J253" s="1"/>
  <c r="X200"/>
  <c r="I253" s="1"/>
  <c r="Y198"/>
  <c r="J251" s="1"/>
  <c r="X198"/>
  <c r="I251" s="1"/>
  <c r="Y196"/>
  <c r="J249" s="1"/>
  <c r="X196"/>
  <c r="I249" s="1"/>
  <c r="Y194"/>
  <c r="J247" s="1"/>
  <c r="X194"/>
  <c r="I247" s="1"/>
  <c r="Y192"/>
  <c r="J245" s="1"/>
  <c r="X192"/>
  <c r="I245" s="1"/>
  <c r="Y190"/>
  <c r="J243" s="1"/>
  <c r="X190"/>
  <c r="I243" s="1"/>
  <c r="Y188"/>
  <c r="J241" s="1"/>
  <c r="X188"/>
  <c r="I241" s="1"/>
  <c r="W180"/>
  <c r="H287" s="1"/>
  <c r="V180"/>
  <c r="G287" s="1"/>
  <c r="W148"/>
  <c r="H255" s="1"/>
  <c r="V148"/>
  <c r="G255" s="1"/>
  <c r="W146"/>
  <c r="H253" s="1"/>
  <c r="V146"/>
  <c r="G253" s="1"/>
  <c r="W144"/>
  <c r="H251" s="1"/>
  <c r="V144"/>
  <c r="G251" s="1"/>
  <c r="W142"/>
  <c r="H249" s="1"/>
  <c r="V142"/>
  <c r="G249" s="1"/>
  <c r="W140"/>
  <c r="H247" s="1"/>
  <c r="V140"/>
  <c r="G247" s="1"/>
  <c r="W138"/>
  <c r="H245" s="1"/>
  <c r="V138"/>
  <c r="G245" s="1"/>
  <c r="W136"/>
  <c r="H243" s="1"/>
  <c r="V136"/>
  <c r="G243" s="1"/>
  <c r="W134"/>
  <c r="H241" s="1"/>
  <c r="V134"/>
  <c r="G241" s="1"/>
  <c r="U127"/>
  <c r="F287" s="1"/>
  <c r="T127"/>
  <c r="E287" s="1"/>
  <c r="U95"/>
  <c r="F255" s="1"/>
  <c r="T95"/>
  <c r="E255" s="1"/>
  <c r="U93"/>
  <c r="F253" s="1"/>
  <c r="T93"/>
  <c r="E253" s="1"/>
  <c r="U91"/>
  <c r="F251" s="1"/>
  <c r="T91"/>
  <c r="E251" s="1"/>
  <c r="U89"/>
  <c r="F249" s="1"/>
  <c r="T89"/>
  <c r="E249" s="1"/>
  <c r="U87"/>
  <c r="F247" s="1"/>
  <c r="T87"/>
  <c r="E247" s="1"/>
  <c r="U85"/>
  <c r="F245" s="1"/>
  <c r="T85"/>
  <c r="E245" s="1"/>
  <c r="U83"/>
  <c r="F243" s="1"/>
  <c r="T83"/>
  <c r="E243" s="1"/>
  <c r="U81"/>
  <c r="F241" s="1"/>
  <c r="T81"/>
  <c r="E241" s="1"/>
  <c r="S74"/>
  <c r="D287" s="1"/>
  <c r="R74"/>
  <c r="C287" s="1"/>
  <c r="M73"/>
  <c r="M72"/>
  <c r="M71"/>
  <c r="M70"/>
  <c r="M69"/>
  <c r="M68"/>
  <c r="M67"/>
  <c r="M66"/>
  <c r="M65"/>
  <c r="M64"/>
  <c r="M63"/>
  <c r="M62"/>
  <c r="M61"/>
  <c r="M60"/>
  <c r="M59"/>
  <c r="S42"/>
  <c r="D255" s="1"/>
  <c r="R42"/>
  <c r="C255" s="1"/>
  <c r="S40"/>
  <c r="D253" s="1"/>
  <c r="R40"/>
  <c r="C253" s="1"/>
  <c r="S38"/>
  <c r="D251" s="1"/>
  <c r="R38"/>
  <c r="C251" s="1"/>
  <c r="S36"/>
  <c r="D249" s="1"/>
  <c r="R36"/>
  <c r="C249" s="1"/>
  <c r="S34"/>
  <c r="D247" s="1"/>
  <c r="R34"/>
  <c r="C247" s="1"/>
  <c r="S32"/>
  <c r="D245" s="1"/>
  <c r="R32"/>
  <c r="C245" s="1"/>
  <c r="S30"/>
  <c r="D243" s="1"/>
  <c r="R30"/>
  <c r="C243" s="1"/>
  <c r="S28"/>
  <c r="D241" s="1"/>
  <c r="R28"/>
  <c r="C241" s="1"/>
  <c r="J19"/>
  <c r="L19" s="1"/>
  <c r="L18"/>
  <c r="L228" s="1"/>
  <c r="L17"/>
  <c r="L15"/>
  <c r="J12"/>
  <c r="L13" s="1"/>
  <c r="I228" s="1"/>
  <c r="J11"/>
  <c r="L11" s="1"/>
  <c r="E63" s="1"/>
  <c r="J9"/>
  <c r="J4"/>
  <c r="L4" s="1"/>
  <c r="L3"/>
  <c r="K165" i="25"/>
  <c r="K112"/>
  <c r="J179"/>
  <c r="H167"/>
  <c r="M166"/>
  <c r="H166"/>
  <c r="M165"/>
  <c r="J165"/>
  <c r="M164"/>
  <c r="K164"/>
  <c r="J163"/>
  <c r="J153"/>
  <c r="C153"/>
  <c r="J127"/>
  <c r="H114"/>
  <c r="M113"/>
  <c r="J113"/>
  <c r="H113"/>
  <c r="M112"/>
  <c r="M111"/>
  <c r="K111"/>
  <c r="J111"/>
  <c r="J101"/>
  <c r="C100"/>
  <c r="M58"/>
  <c r="M59"/>
  <c r="H61"/>
  <c r="H60"/>
  <c r="K58"/>
  <c r="J58"/>
  <c r="J47"/>
  <c r="C47"/>
  <c r="Y216"/>
  <c r="J269" s="1"/>
  <c r="X216"/>
  <c r="I269" s="1"/>
  <c r="Y214"/>
  <c r="J267" s="1"/>
  <c r="X214"/>
  <c r="I267" s="1"/>
  <c r="Y212"/>
  <c r="J265" s="1"/>
  <c r="X212"/>
  <c r="I265" s="1"/>
  <c r="Y210"/>
  <c r="J263" s="1"/>
  <c r="X210"/>
  <c r="I263" s="1"/>
  <c r="Y202"/>
  <c r="J255" s="1"/>
  <c r="X202"/>
  <c r="I255" s="1"/>
  <c r="Y200"/>
  <c r="J253" s="1"/>
  <c r="X200"/>
  <c r="I253" s="1"/>
  <c r="Y198"/>
  <c r="J251" s="1"/>
  <c r="X198"/>
  <c r="I251" s="1"/>
  <c r="Y196"/>
  <c r="J249" s="1"/>
  <c r="X196"/>
  <c r="I249" s="1"/>
  <c r="Y194"/>
  <c r="J247" s="1"/>
  <c r="X194"/>
  <c r="I247" s="1"/>
  <c r="Y192"/>
  <c r="J245" s="1"/>
  <c r="X192"/>
  <c r="I245" s="1"/>
  <c r="Y190"/>
  <c r="J243" s="1"/>
  <c r="X190"/>
  <c r="I243" s="1"/>
  <c r="Y188"/>
  <c r="J241" s="1"/>
  <c r="X188"/>
  <c r="I241" s="1"/>
  <c r="W162"/>
  <c r="H269" s="1"/>
  <c r="V162"/>
  <c r="G269" s="1"/>
  <c r="W160"/>
  <c r="H267" s="1"/>
  <c r="V160"/>
  <c r="G267" s="1"/>
  <c r="W158"/>
  <c r="H265" s="1"/>
  <c r="V158"/>
  <c r="G265" s="1"/>
  <c r="W156"/>
  <c r="H263" s="1"/>
  <c r="V156"/>
  <c r="G263" s="1"/>
  <c r="W148"/>
  <c r="H255" s="1"/>
  <c r="V148"/>
  <c r="G255" s="1"/>
  <c r="W146"/>
  <c r="H253" s="1"/>
  <c r="V146"/>
  <c r="G253" s="1"/>
  <c r="W144"/>
  <c r="H251" s="1"/>
  <c r="V144"/>
  <c r="G251" s="1"/>
  <c r="W142"/>
  <c r="H249" s="1"/>
  <c r="V142"/>
  <c r="G249" s="1"/>
  <c r="W140"/>
  <c r="H247" s="1"/>
  <c r="V140"/>
  <c r="G247" s="1"/>
  <c r="W138"/>
  <c r="H245" s="1"/>
  <c r="V138"/>
  <c r="G245" s="1"/>
  <c r="W136"/>
  <c r="H243" s="1"/>
  <c r="V136"/>
  <c r="G243" s="1"/>
  <c r="W134"/>
  <c r="H241" s="1"/>
  <c r="V134"/>
  <c r="G241" s="1"/>
  <c r="U109"/>
  <c r="F269" s="1"/>
  <c r="T109"/>
  <c r="E269" s="1"/>
  <c r="U107"/>
  <c r="F267" s="1"/>
  <c r="T107"/>
  <c r="E267" s="1"/>
  <c r="U105"/>
  <c r="F265" s="1"/>
  <c r="T105"/>
  <c r="E265" s="1"/>
  <c r="U103"/>
  <c r="F263" s="1"/>
  <c r="T103"/>
  <c r="E263" s="1"/>
  <c r="U95"/>
  <c r="F255" s="1"/>
  <c r="T95"/>
  <c r="E255" s="1"/>
  <c r="U93"/>
  <c r="F253" s="1"/>
  <c r="T93"/>
  <c r="E253" s="1"/>
  <c r="U91"/>
  <c r="F251" s="1"/>
  <c r="T91"/>
  <c r="E251" s="1"/>
  <c r="U89"/>
  <c r="F249" s="1"/>
  <c r="T89"/>
  <c r="E249" s="1"/>
  <c r="U87"/>
  <c r="F247" s="1"/>
  <c r="T87"/>
  <c r="E247" s="1"/>
  <c r="U85"/>
  <c r="F245" s="1"/>
  <c r="T85"/>
  <c r="E245" s="1"/>
  <c r="U83"/>
  <c r="F243" s="1"/>
  <c r="T83"/>
  <c r="E243" s="1"/>
  <c r="U81"/>
  <c r="F241" s="1"/>
  <c r="T81"/>
  <c r="E241" s="1"/>
  <c r="M60"/>
  <c r="S56"/>
  <c r="D269" s="1"/>
  <c r="R56"/>
  <c r="C269" s="1"/>
  <c r="S54"/>
  <c r="D267" s="1"/>
  <c r="R54"/>
  <c r="C267" s="1"/>
  <c r="S52"/>
  <c r="D265" s="1"/>
  <c r="R52"/>
  <c r="C265" s="1"/>
  <c r="S50"/>
  <c r="D263" s="1"/>
  <c r="R50"/>
  <c r="C263" s="1"/>
  <c r="S42"/>
  <c r="D255" s="1"/>
  <c r="R42"/>
  <c r="C255" s="1"/>
  <c r="S40"/>
  <c r="D253" s="1"/>
  <c r="R40"/>
  <c r="C253" s="1"/>
  <c r="S38"/>
  <c r="D251" s="1"/>
  <c r="R38"/>
  <c r="C251" s="1"/>
  <c r="S36"/>
  <c r="D249" s="1"/>
  <c r="R36"/>
  <c r="C249" s="1"/>
  <c r="S34"/>
  <c r="D247" s="1"/>
  <c r="R34"/>
  <c r="C247" s="1"/>
  <c r="S32"/>
  <c r="D245" s="1"/>
  <c r="R32"/>
  <c r="C245" s="1"/>
  <c r="S30"/>
  <c r="D243" s="1"/>
  <c r="R30"/>
  <c r="C243" s="1"/>
  <c r="S28"/>
  <c r="D241" s="1"/>
  <c r="R28"/>
  <c r="C241" s="1"/>
  <c r="L218" l="1"/>
  <c r="L220"/>
  <c r="L219"/>
  <c r="L217"/>
  <c r="I207"/>
  <c r="I233"/>
  <c r="I217"/>
  <c r="E53" i="26"/>
  <c r="E99"/>
  <c r="E106"/>
  <c r="E116"/>
  <c r="E152"/>
  <c r="E159"/>
  <c r="E169"/>
  <c r="E206"/>
  <c r="E213"/>
  <c r="E223"/>
  <c r="I46"/>
  <c r="I63"/>
  <c r="L67"/>
  <c r="I99"/>
  <c r="L120"/>
  <c r="I152"/>
  <c r="L173"/>
  <c r="I206"/>
  <c r="L227"/>
  <c r="I126" i="25"/>
  <c r="E46" i="26"/>
  <c r="I53"/>
  <c r="I68"/>
  <c r="L66"/>
  <c r="L68"/>
  <c r="I106"/>
  <c r="I116"/>
  <c r="L119"/>
  <c r="I121"/>
  <c r="L121"/>
  <c r="I159"/>
  <c r="I169"/>
  <c r="L172"/>
  <c r="I174"/>
  <c r="L174"/>
  <c r="I213"/>
  <c r="I223"/>
  <c r="L226"/>
  <c r="I73" i="25"/>
  <c r="I179"/>
  <c r="W149" i="28"/>
  <c r="H256" s="1"/>
  <c r="V149"/>
  <c r="G256" s="1"/>
  <c r="Y204"/>
  <c r="J257" s="1"/>
  <c r="X204"/>
  <c r="I257" s="1"/>
  <c r="W166"/>
  <c r="H273" s="1"/>
  <c r="V166"/>
  <c r="G273" s="1"/>
  <c r="Y220"/>
  <c r="J273" s="1"/>
  <c r="X220"/>
  <c r="I273" s="1"/>
  <c r="T113"/>
  <c r="E273" s="1"/>
  <c r="U97"/>
  <c r="F257" s="1"/>
  <c r="R60"/>
  <c r="C273" s="1"/>
  <c r="T97"/>
  <c r="E257" s="1"/>
  <c r="S44"/>
  <c r="D257" s="1"/>
  <c r="J48" i="25"/>
  <c r="J57"/>
  <c r="J74"/>
  <c r="J100"/>
  <c r="J110"/>
  <c r="J112"/>
  <c r="J126"/>
  <c r="J154"/>
  <c r="J164"/>
  <c r="J166"/>
  <c r="J180"/>
  <c r="O163"/>
  <c r="O153"/>
  <c r="O57"/>
  <c r="O110"/>
  <c r="O100"/>
  <c r="O47"/>
  <c r="N110"/>
  <c r="N100"/>
  <c r="N57"/>
  <c r="N163"/>
  <c r="N153"/>
  <c r="N47"/>
  <c r="J45" i="26"/>
  <c r="E47" i="25"/>
  <c r="I47"/>
  <c r="L57"/>
  <c r="E100"/>
  <c r="L112"/>
  <c r="I153"/>
  <c r="I163"/>
  <c r="L163"/>
  <c r="L164"/>
  <c r="L166"/>
  <c r="I57"/>
  <c r="L58"/>
  <c r="I100"/>
  <c r="I110"/>
  <c r="L110"/>
  <c r="L111"/>
  <c r="L113"/>
  <c r="E153"/>
  <c r="L165"/>
  <c r="J59"/>
  <c r="L59"/>
  <c r="L60"/>
  <c r="J60"/>
  <c r="J73"/>
  <c r="H224" i="23"/>
  <c r="H170"/>
  <c r="H117"/>
  <c r="H64"/>
  <c r="S44" i="26" l="1"/>
  <c r="D257" s="1"/>
  <c r="R44"/>
  <c r="C257" s="1"/>
  <c r="V150"/>
  <c r="G257" s="1"/>
  <c r="W150"/>
  <c r="H257" s="1"/>
  <c r="X204"/>
  <c r="I257" s="1"/>
  <c r="Y204"/>
  <c r="J257" s="1"/>
  <c r="T97"/>
  <c r="E257" s="1"/>
  <c r="U97"/>
  <c r="F257" s="1"/>
  <c r="T123" i="25"/>
  <c r="E283" s="1"/>
  <c r="U123"/>
  <c r="F283" s="1"/>
  <c r="V176"/>
  <c r="G283" s="1"/>
  <c r="W176"/>
  <c r="H283" s="1"/>
  <c r="S70"/>
  <c r="D283" s="1"/>
  <c r="R70"/>
  <c r="C283" s="1"/>
  <c r="U117"/>
  <c r="F277" s="1"/>
  <c r="T117"/>
  <c r="E277" s="1"/>
  <c r="U121"/>
  <c r="F281" s="1"/>
  <c r="T121"/>
  <c r="E281" s="1"/>
  <c r="U125"/>
  <c r="F285" s="1"/>
  <c r="T125"/>
  <c r="E285" s="1"/>
  <c r="V152"/>
  <c r="G259" s="1"/>
  <c r="W152"/>
  <c r="H259" s="1"/>
  <c r="X222"/>
  <c r="I275" s="1"/>
  <c r="Y222"/>
  <c r="J275" s="1"/>
  <c r="X224"/>
  <c r="I277" s="1"/>
  <c r="Y224"/>
  <c r="J277" s="1"/>
  <c r="X228"/>
  <c r="I281" s="1"/>
  <c r="Y228"/>
  <c r="J281" s="1"/>
  <c r="X232"/>
  <c r="I285" s="1"/>
  <c r="Y232"/>
  <c r="J285" s="1"/>
  <c r="V150"/>
  <c r="G257" s="1"/>
  <c r="W150"/>
  <c r="H257" s="1"/>
  <c r="X204"/>
  <c r="I257" s="1"/>
  <c r="Y204"/>
  <c r="J257" s="1"/>
  <c r="R66"/>
  <c r="C279" s="1"/>
  <c r="S66"/>
  <c r="D279" s="1"/>
  <c r="X226"/>
  <c r="I279" s="1"/>
  <c r="Y226"/>
  <c r="J279" s="1"/>
  <c r="S46"/>
  <c r="D259" s="1"/>
  <c r="R46"/>
  <c r="C259" s="1"/>
  <c r="R64"/>
  <c r="C277" s="1"/>
  <c r="S64"/>
  <c r="D277" s="1"/>
  <c r="R68"/>
  <c r="C281" s="1"/>
  <c r="S68"/>
  <c r="D281" s="1"/>
  <c r="R72"/>
  <c r="C285" s="1"/>
  <c r="S72"/>
  <c r="D285" s="1"/>
  <c r="U99"/>
  <c r="F259" s="1"/>
  <c r="T99"/>
  <c r="E259" s="1"/>
  <c r="U115"/>
  <c r="F275" s="1"/>
  <c r="T115"/>
  <c r="E275" s="1"/>
  <c r="W168"/>
  <c r="H275" s="1"/>
  <c r="V168"/>
  <c r="G275" s="1"/>
  <c r="W170"/>
  <c r="H277" s="1"/>
  <c r="V170"/>
  <c r="G277" s="1"/>
  <c r="W174"/>
  <c r="H281" s="1"/>
  <c r="V174"/>
  <c r="G281" s="1"/>
  <c r="W178"/>
  <c r="H285" s="1"/>
  <c r="V178"/>
  <c r="G285" s="1"/>
  <c r="X206"/>
  <c r="I259" s="1"/>
  <c r="Y206"/>
  <c r="J259" s="1"/>
  <c r="Y230"/>
  <c r="J283" s="1"/>
  <c r="X230"/>
  <c r="I283" s="1"/>
  <c r="U119"/>
  <c r="F279" s="1"/>
  <c r="T119"/>
  <c r="E279" s="1"/>
  <c r="W172"/>
  <c r="H279" s="1"/>
  <c r="V172"/>
  <c r="G279" s="1"/>
  <c r="U97"/>
  <c r="F257" s="1"/>
  <c r="S62"/>
  <c r="D275" s="1"/>
  <c r="R44"/>
  <c r="C257" s="1"/>
  <c r="R62"/>
  <c r="C275" s="1"/>
  <c r="S44"/>
  <c r="D257" s="1"/>
  <c r="T97"/>
  <c r="E257" s="1"/>
  <c r="J232" i="23"/>
  <c r="J229"/>
  <c r="J224"/>
  <c r="H223"/>
  <c r="J205"/>
  <c r="J177"/>
  <c r="J173"/>
  <c r="J169"/>
  <c r="H169"/>
  <c r="J168"/>
  <c r="J152"/>
  <c r="J149"/>
  <c r="J123"/>
  <c r="J119"/>
  <c r="H116"/>
  <c r="J112"/>
  <c r="J73"/>
  <c r="J69"/>
  <c r="J65"/>
  <c r="H63"/>
  <c r="J60"/>
  <c r="J45"/>
  <c r="O205"/>
  <c r="C166"/>
  <c r="Y234"/>
  <c r="J287" s="1"/>
  <c r="X234"/>
  <c r="I287" s="1"/>
  <c r="M233"/>
  <c r="M232"/>
  <c r="M231"/>
  <c r="M230"/>
  <c r="M229"/>
  <c r="M228"/>
  <c r="M227"/>
  <c r="M226"/>
  <c r="M225"/>
  <c r="M224"/>
  <c r="M223"/>
  <c r="M222"/>
  <c r="M221"/>
  <c r="M220"/>
  <c r="M219"/>
  <c r="Y218"/>
  <c r="J271" s="1"/>
  <c r="X218"/>
  <c r="I271" s="1"/>
  <c r="Y216"/>
  <c r="J269" s="1"/>
  <c r="X216"/>
  <c r="I269" s="1"/>
  <c r="Y214"/>
  <c r="J267" s="1"/>
  <c r="X214"/>
  <c r="I267" s="1"/>
  <c r="Y212"/>
  <c r="J265" s="1"/>
  <c r="X212"/>
  <c r="I265" s="1"/>
  <c r="Y210"/>
  <c r="J263" s="1"/>
  <c r="X210"/>
  <c r="I263" s="1"/>
  <c r="Y208"/>
  <c r="J261" s="1"/>
  <c r="X208"/>
  <c r="I261" s="1"/>
  <c r="Y202"/>
  <c r="J255" s="1"/>
  <c r="X202"/>
  <c r="I255" s="1"/>
  <c r="Y200"/>
  <c r="J253" s="1"/>
  <c r="X200"/>
  <c r="I253" s="1"/>
  <c r="Y198"/>
  <c r="J251" s="1"/>
  <c r="X198"/>
  <c r="I251" s="1"/>
  <c r="Y196"/>
  <c r="J249" s="1"/>
  <c r="X196"/>
  <c r="I249" s="1"/>
  <c r="Y194"/>
  <c r="J247" s="1"/>
  <c r="X194"/>
  <c r="I247" s="1"/>
  <c r="Y192"/>
  <c r="J245" s="1"/>
  <c r="X192"/>
  <c r="I245" s="1"/>
  <c r="Y190"/>
  <c r="J243" s="1"/>
  <c r="X190"/>
  <c r="I243" s="1"/>
  <c r="Y188"/>
  <c r="J241" s="1"/>
  <c r="X188"/>
  <c r="I241" s="1"/>
  <c r="W180"/>
  <c r="H287" s="1"/>
  <c r="V180"/>
  <c r="G287" s="1"/>
  <c r="M179"/>
  <c r="M178"/>
  <c r="M177"/>
  <c r="M176"/>
  <c r="M175"/>
  <c r="M174"/>
  <c r="M173"/>
  <c r="M172"/>
  <c r="M171"/>
  <c r="M170"/>
  <c r="M169"/>
  <c r="M168"/>
  <c r="M167"/>
  <c r="M166"/>
  <c r="M165"/>
  <c r="W164"/>
  <c r="H271" s="1"/>
  <c r="V164"/>
  <c r="G271" s="1"/>
  <c r="W162"/>
  <c r="H269" s="1"/>
  <c r="V162"/>
  <c r="G269" s="1"/>
  <c r="W160"/>
  <c r="H267" s="1"/>
  <c r="V160"/>
  <c r="G267" s="1"/>
  <c r="W158"/>
  <c r="H265" s="1"/>
  <c r="V158"/>
  <c r="G265" s="1"/>
  <c r="W156"/>
  <c r="H263" s="1"/>
  <c r="V156"/>
  <c r="G263" s="1"/>
  <c r="W154"/>
  <c r="H261" s="1"/>
  <c r="V154"/>
  <c r="G261" s="1"/>
  <c r="W148"/>
  <c r="H255" s="1"/>
  <c r="V148"/>
  <c r="G255" s="1"/>
  <c r="W146"/>
  <c r="H253" s="1"/>
  <c r="V146"/>
  <c r="G253" s="1"/>
  <c r="W144"/>
  <c r="H251" s="1"/>
  <c r="V144"/>
  <c r="G251" s="1"/>
  <c r="W142"/>
  <c r="H249" s="1"/>
  <c r="V142"/>
  <c r="G249" s="1"/>
  <c r="W140"/>
  <c r="H247" s="1"/>
  <c r="V140"/>
  <c r="G247" s="1"/>
  <c r="W138"/>
  <c r="H245" s="1"/>
  <c r="V138"/>
  <c r="G245" s="1"/>
  <c r="W136"/>
  <c r="H243" s="1"/>
  <c r="V136"/>
  <c r="G243" s="1"/>
  <c r="W134"/>
  <c r="H241" s="1"/>
  <c r="V134"/>
  <c r="G241" s="1"/>
  <c r="U127"/>
  <c r="F287" s="1"/>
  <c r="T127"/>
  <c r="E287" s="1"/>
  <c r="M126"/>
  <c r="M125"/>
  <c r="M124"/>
  <c r="M123"/>
  <c r="M122"/>
  <c r="M121"/>
  <c r="M120"/>
  <c r="M119"/>
  <c r="M118"/>
  <c r="M117"/>
  <c r="M116"/>
  <c r="M115"/>
  <c r="M114"/>
  <c r="M113"/>
  <c r="M112"/>
  <c r="U111"/>
  <c r="F271" s="1"/>
  <c r="T111"/>
  <c r="E271" s="1"/>
  <c r="U109"/>
  <c r="F269" s="1"/>
  <c r="T109"/>
  <c r="E269" s="1"/>
  <c r="U107"/>
  <c r="F267" s="1"/>
  <c r="T107"/>
  <c r="E267" s="1"/>
  <c r="U105"/>
  <c r="F265" s="1"/>
  <c r="T105"/>
  <c r="E265" s="1"/>
  <c r="U103"/>
  <c r="F263" s="1"/>
  <c r="T103"/>
  <c r="E263" s="1"/>
  <c r="U101"/>
  <c r="F261" s="1"/>
  <c r="T101"/>
  <c r="E261" s="1"/>
  <c r="U95"/>
  <c r="F255" s="1"/>
  <c r="T95"/>
  <c r="E255" s="1"/>
  <c r="U93"/>
  <c r="F253" s="1"/>
  <c r="T93"/>
  <c r="E253" s="1"/>
  <c r="U91"/>
  <c r="F251" s="1"/>
  <c r="T91"/>
  <c r="E251" s="1"/>
  <c r="U89"/>
  <c r="F249" s="1"/>
  <c r="T89"/>
  <c r="E249" s="1"/>
  <c r="U87"/>
  <c r="F247" s="1"/>
  <c r="T87"/>
  <c r="E247" s="1"/>
  <c r="U85"/>
  <c r="F245" s="1"/>
  <c r="T85"/>
  <c r="E245" s="1"/>
  <c r="U83"/>
  <c r="F243" s="1"/>
  <c r="T83"/>
  <c r="E243" s="1"/>
  <c r="U81"/>
  <c r="F241" s="1"/>
  <c r="T81"/>
  <c r="E241" s="1"/>
  <c r="S74"/>
  <c r="D287" s="1"/>
  <c r="R74"/>
  <c r="C287" s="1"/>
  <c r="M73"/>
  <c r="M72"/>
  <c r="M71"/>
  <c r="M70"/>
  <c r="M69"/>
  <c r="M68"/>
  <c r="M67"/>
  <c r="M66"/>
  <c r="M65"/>
  <c r="M64"/>
  <c r="M63"/>
  <c r="M62"/>
  <c r="M61"/>
  <c r="M60"/>
  <c r="M59"/>
  <c r="S58"/>
  <c r="D271" s="1"/>
  <c r="S56"/>
  <c r="D269" s="1"/>
  <c r="S54"/>
  <c r="D267" s="1"/>
  <c r="S52"/>
  <c r="D265" s="1"/>
  <c r="S50"/>
  <c r="D263" s="1"/>
  <c r="S48"/>
  <c r="D261" s="1"/>
  <c r="S42"/>
  <c r="D255" s="1"/>
  <c r="S40"/>
  <c r="D253" s="1"/>
  <c r="S38"/>
  <c r="D251" s="1"/>
  <c r="S36"/>
  <c r="D249" s="1"/>
  <c r="S34"/>
  <c r="D247" s="1"/>
  <c r="S32"/>
  <c r="D245" s="1"/>
  <c r="S30"/>
  <c r="D243" s="1"/>
  <c r="S28"/>
  <c r="D241" s="1"/>
  <c r="J59" l="1"/>
  <c r="J62"/>
  <c r="J63"/>
  <c r="J67"/>
  <c r="J71"/>
  <c r="J98"/>
  <c r="J114"/>
  <c r="J117"/>
  <c r="J121"/>
  <c r="J125"/>
  <c r="J150"/>
  <c r="J166"/>
  <c r="J171"/>
  <c r="J175"/>
  <c r="J179"/>
  <c r="J227"/>
  <c r="J231"/>
  <c r="N204"/>
  <c r="N150"/>
  <c r="N97"/>
  <c r="N44"/>
  <c r="N227"/>
  <c r="N173"/>
  <c r="N120"/>
  <c r="N67"/>
  <c r="C44"/>
  <c r="C97"/>
  <c r="C204"/>
  <c r="C219"/>
  <c r="C220"/>
  <c r="O62"/>
  <c r="O115"/>
  <c r="O168"/>
  <c r="O222"/>
  <c r="J43"/>
  <c r="J44"/>
  <c r="J46"/>
  <c r="C60"/>
  <c r="J61"/>
  <c r="J64"/>
  <c r="J66"/>
  <c r="J68"/>
  <c r="J70"/>
  <c r="J72"/>
  <c r="J96"/>
  <c r="J97"/>
  <c r="J99"/>
  <c r="J113"/>
  <c r="J115"/>
  <c r="J116"/>
  <c r="J118"/>
  <c r="J120"/>
  <c r="J122"/>
  <c r="J124"/>
  <c r="J126"/>
  <c r="C150"/>
  <c r="J151"/>
  <c r="J165"/>
  <c r="J167"/>
  <c r="J170"/>
  <c r="J172"/>
  <c r="J174"/>
  <c r="J176"/>
  <c r="J178"/>
  <c r="J203"/>
  <c r="J204"/>
  <c r="J206"/>
  <c r="J219"/>
  <c r="J220"/>
  <c r="J223"/>
  <c r="J225"/>
  <c r="J228"/>
  <c r="J230"/>
  <c r="J233"/>
  <c r="O45"/>
  <c r="O98"/>
  <c r="O151"/>
  <c r="I165"/>
  <c r="I44"/>
  <c r="I204"/>
  <c r="I170"/>
  <c r="I150"/>
  <c r="I64"/>
  <c r="I59"/>
  <c r="I117"/>
  <c r="I224"/>
  <c r="I219"/>
  <c r="I112"/>
  <c r="I97"/>
  <c r="E219"/>
  <c r="E172"/>
  <c r="E150"/>
  <c r="E112"/>
  <c r="E66"/>
  <c r="E44"/>
  <c r="E226"/>
  <c r="E204"/>
  <c r="E165"/>
  <c r="E119"/>
  <c r="E97"/>
  <c r="E59"/>
  <c r="J221"/>
  <c r="J222"/>
  <c r="J226"/>
  <c r="C112"/>
  <c r="C165"/>
  <c r="C59"/>
  <c r="C113"/>
  <c r="L220" l="1"/>
  <c r="L167"/>
  <c r="L165"/>
  <c r="L113"/>
  <c r="L61"/>
  <c r="L59"/>
  <c r="L221"/>
  <c r="L219"/>
  <c r="L166"/>
  <c r="L114"/>
  <c r="L112"/>
  <c r="L60"/>
  <c r="J31" i="2" l="1"/>
  <c r="M29" s="1"/>
  <c r="I46" l="1"/>
  <c r="I48"/>
  <c r="C89"/>
  <c r="C90" s="1"/>
  <c r="E2" l="1"/>
  <c r="C5" i="6"/>
  <c r="D95" i="2"/>
  <c r="B75"/>
  <c r="B74"/>
  <c r="B71"/>
  <c r="I64"/>
  <c r="C64"/>
  <c r="C4" i="6"/>
  <c r="B9" i="2"/>
  <c r="C18" s="1"/>
  <c r="I9" i="23" l="1"/>
  <c r="J5"/>
  <c r="L5" s="1"/>
  <c r="I14" i="27"/>
  <c r="I14" i="26"/>
  <c r="I9" i="27"/>
  <c r="I9" i="26"/>
  <c r="I12" i="27"/>
  <c r="I12" i="26"/>
  <c r="J5" i="27"/>
  <c r="L5" s="1"/>
  <c r="J5" i="26"/>
  <c r="L5" s="1"/>
  <c r="D59" i="23"/>
  <c r="C3" i="6"/>
  <c r="B76" i="2"/>
  <c r="B77" s="1"/>
  <c r="D79" s="1"/>
  <c r="C6" i="6" s="1"/>
  <c r="D98" i="2"/>
  <c r="I6" i="23" l="1"/>
  <c r="J6" s="1"/>
  <c r="L6" s="1"/>
  <c r="G219" i="29"/>
  <c r="I8" i="23"/>
  <c r="J8" s="1"/>
  <c r="L8" s="1"/>
  <c r="D112"/>
  <c r="D166"/>
  <c r="D219"/>
  <c r="D113"/>
  <c r="D60"/>
  <c r="D165"/>
  <c r="D220"/>
  <c r="G208" i="29"/>
  <c r="G155"/>
  <c r="G112"/>
  <c r="G127"/>
  <c r="G60"/>
  <c r="G61"/>
  <c r="G74"/>
  <c r="G48"/>
  <c r="G218"/>
  <c r="G220"/>
  <c r="G221"/>
  <c r="G234"/>
  <c r="G209"/>
  <c r="G164"/>
  <c r="G165"/>
  <c r="G167"/>
  <c r="G180"/>
  <c r="G154"/>
  <c r="G113"/>
  <c r="G102"/>
  <c r="G58"/>
  <c r="G59"/>
  <c r="G49"/>
  <c r="F207"/>
  <c r="F153"/>
  <c r="F102"/>
  <c r="F47"/>
  <c r="F209"/>
  <c r="F155"/>
  <c r="F100"/>
  <c r="F49"/>
  <c r="F231"/>
  <c r="F223"/>
  <c r="F219"/>
  <c r="F211"/>
  <c r="F201"/>
  <c r="F193"/>
  <c r="F177"/>
  <c r="F169"/>
  <c r="F161"/>
  <c r="F151"/>
  <c r="F143"/>
  <c r="F135"/>
  <c r="F120"/>
  <c r="F114"/>
  <c r="F104"/>
  <c r="F94"/>
  <c r="F86"/>
  <c r="F71"/>
  <c r="F63"/>
  <c r="F59"/>
  <c r="F53"/>
  <c r="F39"/>
  <c r="F31"/>
  <c r="F37"/>
  <c r="F51"/>
  <c r="F80"/>
  <c r="F96"/>
  <c r="F110"/>
  <c r="F126"/>
  <c r="F145"/>
  <c r="F165"/>
  <c r="F187"/>
  <c r="F203"/>
  <c r="F229"/>
  <c r="F41"/>
  <c r="F65"/>
  <c r="F84"/>
  <c r="F106"/>
  <c r="F122"/>
  <c r="F141"/>
  <c r="F163"/>
  <c r="F179"/>
  <c r="F199"/>
  <c r="F225"/>
  <c r="F227"/>
  <c r="F221"/>
  <c r="F215"/>
  <c r="F205"/>
  <c r="F197"/>
  <c r="F189"/>
  <c r="F173"/>
  <c r="F167"/>
  <c r="F157"/>
  <c r="F147"/>
  <c r="F139"/>
  <c r="F124"/>
  <c r="F116"/>
  <c r="F108"/>
  <c r="F98"/>
  <c r="F90"/>
  <c r="F82"/>
  <c r="F67"/>
  <c r="F61"/>
  <c r="F57"/>
  <c r="F43"/>
  <c r="F35"/>
  <c r="F27"/>
  <c r="F29"/>
  <c r="F45"/>
  <c r="F69"/>
  <c r="F88"/>
  <c r="F118"/>
  <c r="F137"/>
  <c r="F159"/>
  <c r="F175"/>
  <c r="F195"/>
  <c r="F217"/>
  <c r="F33"/>
  <c r="F55"/>
  <c r="F73"/>
  <c r="F92"/>
  <c r="F112"/>
  <c r="F133"/>
  <c r="F149"/>
  <c r="F171"/>
  <c r="F191"/>
  <c r="F213"/>
  <c r="F233"/>
  <c r="I8" i="27"/>
  <c r="J8" s="1"/>
  <c r="L8" s="1"/>
  <c r="I8" i="26"/>
  <c r="J8" s="1"/>
  <c r="L8" s="1"/>
  <c r="I6" i="27"/>
  <c r="J6" s="1"/>
  <c r="L6" s="1"/>
  <c r="I6" i="26"/>
  <c r="J6" s="1"/>
  <c r="L6" s="1"/>
  <c r="D221" i="28"/>
  <c r="D167"/>
  <c r="D168"/>
  <c r="D61"/>
  <c r="D62"/>
  <c r="D222"/>
  <c r="D114"/>
  <c r="D115"/>
  <c r="D223" i="26"/>
  <c r="D213"/>
  <c r="D206"/>
  <c r="D169"/>
  <c r="D159"/>
  <c r="D152"/>
  <c r="D116"/>
  <c r="D106"/>
  <c r="D99"/>
  <c r="D53"/>
  <c r="D46"/>
  <c r="D214"/>
  <c r="D160"/>
  <c r="D107"/>
  <c r="D63"/>
  <c r="D54"/>
  <c r="D221" i="27"/>
  <c r="D220"/>
  <c r="D114"/>
  <c r="D113"/>
  <c r="D61"/>
  <c r="D167"/>
  <c r="D166"/>
  <c r="D60"/>
  <c r="G43" i="23"/>
  <c r="F229"/>
  <c r="G225"/>
  <c r="F27"/>
  <c r="F197"/>
  <c r="F219"/>
  <c r="F187"/>
  <c r="G98"/>
  <c r="G168"/>
  <c r="G96"/>
  <c r="G113"/>
  <c r="U113" s="1"/>
  <c r="F273" s="1"/>
  <c r="G72"/>
  <c r="F173"/>
  <c r="F106"/>
  <c r="F45"/>
  <c r="F171"/>
  <c r="F163"/>
  <c r="F133"/>
  <c r="F96"/>
  <c r="F47"/>
  <c r="F157"/>
  <c r="F126"/>
  <c r="F90"/>
  <c r="F59"/>
  <c r="R58" s="1"/>
  <c r="C271" s="1"/>
  <c r="F35"/>
  <c r="R34" s="1"/>
  <c r="C247" s="1"/>
  <c r="F61"/>
  <c r="F31"/>
  <c r="R30" s="1"/>
  <c r="C243" s="1"/>
  <c r="F69"/>
  <c r="F53"/>
  <c r="R52" s="1"/>
  <c r="C265" s="1"/>
  <c r="F63"/>
  <c r="G101" i="29" l="1"/>
  <c r="G114"/>
  <c r="T114" s="1"/>
  <c r="E274" s="1"/>
  <c r="G111"/>
  <c r="G166"/>
  <c r="V166" s="1"/>
  <c r="G273" s="1"/>
  <c r="F122" i="23"/>
  <c r="F118"/>
  <c r="F116"/>
  <c r="F100"/>
  <c r="T100" s="1"/>
  <c r="E260" s="1"/>
  <c r="F102"/>
  <c r="U102" s="1"/>
  <c r="F262" s="1"/>
  <c r="F49"/>
  <c r="R48" s="1"/>
  <c r="C261" s="1"/>
  <c r="F73"/>
  <c r="F104"/>
  <c r="U104" s="1"/>
  <c r="F264" s="1"/>
  <c r="F143"/>
  <c r="V143" s="1"/>
  <c r="G250" s="1"/>
  <c r="F33"/>
  <c r="R32" s="1"/>
  <c r="C245" s="1"/>
  <c r="F71"/>
  <c r="F114"/>
  <c r="F149"/>
  <c r="F167"/>
  <c r="F29"/>
  <c r="R28" s="1"/>
  <c r="C241" s="1"/>
  <c r="F84"/>
  <c r="U84" s="1"/>
  <c r="F244" s="1"/>
  <c r="F145"/>
  <c r="V145" s="1"/>
  <c r="G252" s="1"/>
  <c r="F203"/>
  <c r="F231"/>
  <c r="F213"/>
  <c r="Y213" s="1"/>
  <c r="J266" s="1"/>
  <c r="G66"/>
  <c r="S66" s="1"/>
  <c r="D279" s="1"/>
  <c r="G119"/>
  <c r="U119" s="1"/>
  <c r="F279" s="1"/>
  <c r="G60"/>
  <c r="G114"/>
  <c r="G170"/>
  <c r="V170" s="1"/>
  <c r="G277" s="1"/>
  <c r="F39"/>
  <c r="R38" s="1"/>
  <c r="C251" s="1"/>
  <c r="F108"/>
  <c r="U108" s="1"/>
  <c r="F268" s="1"/>
  <c r="F147"/>
  <c r="W147" s="1"/>
  <c r="H254" s="1"/>
  <c r="F86"/>
  <c r="U86" s="1"/>
  <c r="F246" s="1"/>
  <c r="F153"/>
  <c r="W153" s="1"/>
  <c r="H260" s="1"/>
  <c r="F94"/>
  <c r="U94" s="1"/>
  <c r="F254" s="1"/>
  <c r="F161"/>
  <c r="W161" s="1"/>
  <c r="H268" s="1"/>
  <c r="F65"/>
  <c r="F139"/>
  <c r="W139" s="1"/>
  <c r="H246" s="1"/>
  <c r="F88"/>
  <c r="U88" s="1"/>
  <c r="F248" s="1"/>
  <c r="F112"/>
  <c r="F43"/>
  <c r="R42" s="1"/>
  <c r="C255" s="1"/>
  <c r="F57"/>
  <c r="R56" s="1"/>
  <c r="C269" s="1"/>
  <c r="F67"/>
  <c r="F82"/>
  <c r="T82" s="1"/>
  <c r="E242" s="1"/>
  <c r="F98"/>
  <c r="U98" s="1"/>
  <c r="F258" s="1"/>
  <c r="F120"/>
  <c r="F135"/>
  <c r="W135" s="1"/>
  <c r="H242" s="1"/>
  <c r="F151"/>
  <c r="F177"/>
  <c r="F41"/>
  <c r="R40" s="1"/>
  <c r="C253" s="1"/>
  <c r="F55"/>
  <c r="R54" s="1"/>
  <c r="C267" s="1"/>
  <c r="F80"/>
  <c r="T80" s="1"/>
  <c r="E240" s="1"/>
  <c r="F110"/>
  <c r="U110" s="1"/>
  <c r="F270" s="1"/>
  <c r="F124"/>
  <c r="F141"/>
  <c r="W141" s="1"/>
  <c r="H248" s="1"/>
  <c r="F155"/>
  <c r="V155" s="1"/>
  <c r="G262" s="1"/>
  <c r="F165"/>
  <c r="F169"/>
  <c r="F175"/>
  <c r="F37"/>
  <c r="R36" s="1"/>
  <c r="C249" s="1"/>
  <c r="F51"/>
  <c r="R50" s="1"/>
  <c r="C263" s="1"/>
  <c r="F92"/>
  <c r="T92" s="1"/>
  <c r="E252" s="1"/>
  <c r="F137"/>
  <c r="W137" s="1"/>
  <c r="H244" s="1"/>
  <c r="F159"/>
  <c r="W159" s="1"/>
  <c r="H266" s="1"/>
  <c r="F179"/>
  <c r="F195"/>
  <c r="Y195" s="1"/>
  <c r="J248" s="1"/>
  <c r="F211"/>
  <c r="Y211" s="1"/>
  <c r="J264" s="1"/>
  <c r="F225"/>
  <c r="X225" s="1"/>
  <c r="I278" s="1"/>
  <c r="F189"/>
  <c r="Y189" s="1"/>
  <c r="J242" s="1"/>
  <c r="F205"/>
  <c r="F223"/>
  <c r="G173"/>
  <c r="V173" s="1"/>
  <c r="G280" s="1"/>
  <c r="G179"/>
  <c r="G65"/>
  <c r="G118"/>
  <c r="G68"/>
  <c r="S68" s="1"/>
  <c r="D281" s="1"/>
  <c r="G99"/>
  <c r="T99" s="1"/>
  <c r="E259" s="1"/>
  <c r="G150"/>
  <c r="W150" s="1"/>
  <c r="H257" s="1"/>
  <c r="G62"/>
  <c r="R62" s="1"/>
  <c r="C275" s="1"/>
  <c r="G59"/>
  <c r="R59" s="1"/>
  <c r="C272" s="1"/>
  <c r="G151"/>
  <c r="G222"/>
  <c r="X222" s="1"/>
  <c r="I275" s="1"/>
  <c r="G124"/>
  <c r="G165"/>
  <c r="G171"/>
  <c r="V171" s="1"/>
  <c r="G278" s="1"/>
  <c r="G122"/>
  <c r="G44"/>
  <c r="R44" s="1"/>
  <c r="C257" s="1"/>
  <c r="G70"/>
  <c r="S70" s="1"/>
  <c r="D283" s="1"/>
  <c r="G123"/>
  <c r="U123" s="1"/>
  <c r="F283" s="1"/>
  <c r="G177"/>
  <c r="G204"/>
  <c r="X204" s="1"/>
  <c r="I257" s="1"/>
  <c r="G203"/>
  <c r="G231"/>
  <c r="G125"/>
  <c r="T125" s="1"/>
  <c r="E285" s="1"/>
  <c r="G117"/>
  <c r="T117" s="1"/>
  <c r="E277" s="1"/>
  <c r="G45"/>
  <c r="R45" s="1"/>
  <c r="C258" s="1"/>
  <c r="G176"/>
  <c r="W176" s="1"/>
  <c r="H283" s="1"/>
  <c r="G64"/>
  <c r="R64" s="1"/>
  <c r="C277" s="1"/>
  <c r="G63"/>
  <c r="S63" s="1"/>
  <c r="D276" s="1"/>
  <c r="G69"/>
  <c r="R69" s="1"/>
  <c r="C282" s="1"/>
  <c r="G115"/>
  <c r="T115" s="1"/>
  <c r="E275" s="1"/>
  <c r="G178"/>
  <c r="W178" s="1"/>
  <c r="H285" s="1"/>
  <c r="G61"/>
  <c r="R61" s="1"/>
  <c r="C274" s="1"/>
  <c r="G71"/>
  <c r="G97"/>
  <c r="U97" s="1"/>
  <c r="F257" s="1"/>
  <c r="G112"/>
  <c r="T112" s="1"/>
  <c r="E272" s="1"/>
  <c r="G121"/>
  <c r="T121" s="1"/>
  <c r="E281" s="1"/>
  <c r="G149"/>
  <c r="V149" s="1"/>
  <c r="G256" s="1"/>
  <c r="G152"/>
  <c r="V152" s="1"/>
  <c r="G259" s="1"/>
  <c r="G167"/>
  <c r="G169"/>
  <c r="G175"/>
  <c r="G116"/>
  <c r="G166"/>
  <c r="G172"/>
  <c r="W172" s="1"/>
  <c r="H279" s="1"/>
  <c r="G46"/>
  <c r="S46" s="1"/>
  <c r="D259" s="1"/>
  <c r="G67"/>
  <c r="G73"/>
  <c r="R73" s="1"/>
  <c r="C286" s="1"/>
  <c r="G120"/>
  <c r="G126"/>
  <c r="T126" s="1"/>
  <c r="E286" s="1"/>
  <c r="G174"/>
  <c r="W174" s="1"/>
  <c r="H281" s="1"/>
  <c r="G206"/>
  <c r="Y206" s="1"/>
  <c r="J259" s="1"/>
  <c r="G229"/>
  <c r="X229" s="1"/>
  <c r="I282" s="1"/>
  <c r="G221"/>
  <c r="G227"/>
  <c r="G233"/>
  <c r="F209" i="25"/>
  <c r="F207"/>
  <c r="Y233" i="29"/>
  <c r="J286" s="1"/>
  <c r="X233"/>
  <c r="I286" s="1"/>
  <c r="X191"/>
  <c r="I244" s="1"/>
  <c r="Y191"/>
  <c r="J244" s="1"/>
  <c r="V149"/>
  <c r="G256" s="1"/>
  <c r="W149"/>
  <c r="H256" s="1"/>
  <c r="U112"/>
  <c r="F272" s="1"/>
  <c r="T112"/>
  <c r="E272" s="1"/>
  <c r="R73"/>
  <c r="C286" s="1"/>
  <c r="S73"/>
  <c r="D286" s="1"/>
  <c r="S33"/>
  <c r="D246" s="1"/>
  <c r="R33"/>
  <c r="C246" s="1"/>
  <c r="X195"/>
  <c r="I248" s="1"/>
  <c r="Y195"/>
  <c r="J248" s="1"/>
  <c r="V159"/>
  <c r="G266" s="1"/>
  <c r="W159"/>
  <c r="H266" s="1"/>
  <c r="T118"/>
  <c r="E278" s="1"/>
  <c r="U118"/>
  <c r="F278" s="1"/>
  <c r="R69"/>
  <c r="C282" s="1"/>
  <c r="S69"/>
  <c r="D282" s="1"/>
  <c r="S29"/>
  <c r="D242" s="1"/>
  <c r="R29"/>
  <c r="C242" s="1"/>
  <c r="R35"/>
  <c r="C248" s="1"/>
  <c r="S35"/>
  <c r="D248" s="1"/>
  <c r="S57"/>
  <c r="D270" s="1"/>
  <c r="R57"/>
  <c r="C270" s="1"/>
  <c r="R67"/>
  <c r="C280" s="1"/>
  <c r="S67"/>
  <c r="D280" s="1"/>
  <c r="T90"/>
  <c r="E250" s="1"/>
  <c r="U90"/>
  <c r="F250" s="1"/>
  <c r="T108"/>
  <c r="E268" s="1"/>
  <c r="U108"/>
  <c r="F268" s="1"/>
  <c r="T124"/>
  <c r="E284" s="1"/>
  <c r="U124"/>
  <c r="F284" s="1"/>
  <c r="V147"/>
  <c r="G254" s="1"/>
  <c r="W147"/>
  <c r="H254" s="1"/>
  <c r="W167"/>
  <c r="H274" s="1"/>
  <c r="V167"/>
  <c r="G274" s="1"/>
  <c r="X189"/>
  <c r="I242" s="1"/>
  <c r="Y189"/>
  <c r="J242" s="1"/>
  <c r="X205"/>
  <c r="I258" s="1"/>
  <c r="Y205"/>
  <c r="J258" s="1"/>
  <c r="Y221"/>
  <c r="J274" s="1"/>
  <c r="X221"/>
  <c r="I274" s="1"/>
  <c r="X225"/>
  <c r="I278" s="1"/>
  <c r="Y225"/>
  <c r="J278" s="1"/>
  <c r="V179"/>
  <c r="G286" s="1"/>
  <c r="W179"/>
  <c r="H286" s="1"/>
  <c r="W141"/>
  <c r="H248" s="1"/>
  <c r="V141"/>
  <c r="G248" s="1"/>
  <c r="T106"/>
  <c r="E266" s="1"/>
  <c r="U106"/>
  <c r="F266" s="1"/>
  <c r="S65"/>
  <c r="D278" s="1"/>
  <c r="R65"/>
  <c r="C278" s="1"/>
  <c r="Y229"/>
  <c r="J282" s="1"/>
  <c r="X229"/>
  <c r="I282" s="1"/>
  <c r="Y187"/>
  <c r="J240" s="1"/>
  <c r="X187"/>
  <c r="I240" s="1"/>
  <c r="V145"/>
  <c r="G252" s="1"/>
  <c r="W145"/>
  <c r="H252" s="1"/>
  <c r="T110"/>
  <c r="E270" s="1"/>
  <c r="U110"/>
  <c r="F270" s="1"/>
  <c r="T80"/>
  <c r="E240" s="1"/>
  <c r="U80"/>
  <c r="F240" s="1"/>
  <c r="R37"/>
  <c r="C250" s="1"/>
  <c r="S37"/>
  <c r="D250" s="1"/>
  <c r="S39"/>
  <c r="D252" s="1"/>
  <c r="R39"/>
  <c r="C252" s="1"/>
  <c r="S59"/>
  <c r="D272" s="1"/>
  <c r="R59"/>
  <c r="C272" s="1"/>
  <c r="S71"/>
  <c r="D284" s="1"/>
  <c r="R71"/>
  <c r="C284" s="1"/>
  <c r="U94"/>
  <c r="F254" s="1"/>
  <c r="T94"/>
  <c r="E254" s="1"/>
  <c r="U114"/>
  <c r="F274" s="1"/>
  <c r="W135"/>
  <c r="H242" s="1"/>
  <c r="V135"/>
  <c r="G242" s="1"/>
  <c r="W151"/>
  <c r="H258" s="1"/>
  <c r="V151"/>
  <c r="G258" s="1"/>
  <c r="W169"/>
  <c r="H276" s="1"/>
  <c r="V169"/>
  <c r="G276" s="1"/>
  <c r="Y193"/>
  <c r="J246" s="1"/>
  <c r="X193"/>
  <c r="I246" s="1"/>
  <c r="Y211"/>
  <c r="J264" s="1"/>
  <c r="X211"/>
  <c r="I264" s="1"/>
  <c r="Y223"/>
  <c r="J276" s="1"/>
  <c r="X223"/>
  <c r="I276" s="1"/>
  <c r="R49"/>
  <c r="C262" s="1"/>
  <c r="S49"/>
  <c r="D262" s="1"/>
  <c r="V155"/>
  <c r="G262" s="1"/>
  <c r="W155"/>
  <c r="H262" s="1"/>
  <c r="S47"/>
  <c r="D260" s="1"/>
  <c r="R47"/>
  <c r="C260" s="1"/>
  <c r="W153"/>
  <c r="H260" s="1"/>
  <c r="V153"/>
  <c r="G260" s="1"/>
  <c r="S58"/>
  <c r="D271" s="1"/>
  <c r="R58"/>
  <c r="C271" s="1"/>
  <c r="T113"/>
  <c r="E273" s="1"/>
  <c r="U113"/>
  <c r="F273" s="1"/>
  <c r="W180"/>
  <c r="H287" s="1"/>
  <c r="V180"/>
  <c r="G287" s="1"/>
  <c r="X218"/>
  <c r="I271" s="1"/>
  <c r="Y218"/>
  <c r="J271" s="1"/>
  <c r="S74"/>
  <c r="D287" s="1"/>
  <c r="R74"/>
  <c r="C287" s="1"/>
  <c r="S60"/>
  <c r="D273" s="1"/>
  <c r="R60"/>
  <c r="C273" s="1"/>
  <c r="U127"/>
  <c r="F287" s="1"/>
  <c r="T127"/>
  <c r="E287" s="1"/>
  <c r="X208"/>
  <c r="I261" s="1"/>
  <c r="Y208"/>
  <c r="J261" s="1"/>
  <c r="F191" i="23"/>
  <c r="X191" s="1"/>
  <c r="I244" s="1"/>
  <c r="F199"/>
  <c r="X199" s="1"/>
  <c r="I252" s="1"/>
  <c r="F207"/>
  <c r="Y207" s="1"/>
  <c r="J260" s="1"/>
  <c r="F215"/>
  <c r="X215" s="1"/>
  <c r="I268" s="1"/>
  <c r="F221"/>
  <c r="F227"/>
  <c r="F233"/>
  <c r="F193"/>
  <c r="Y193" s="1"/>
  <c r="J246" s="1"/>
  <c r="F201"/>
  <c r="Y201" s="1"/>
  <c r="J254" s="1"/>
  <c r="F209"/>
  <c r="Y209" s="1"/>
  <c r="J262" s="1"/>
  <c r="F217"/>
  <c r="X217" s="1"/>
  <c r="I270" s="1"/>
  <c r="G207" i="25"/>
  <c r="G234"/>
  <c r="G233"/>
  <c r="G220"/>
  <c r="G219"/>
  <c r="G217"/>
  <c r="G208"/>
  <c r="G218"/>
  <c r="Y213" i="29"/>
  <c r="J266" s="1"/>
  <c r="X213"/>
  <c r="I266" s="1"/>
  <c r="W171"/>
  <c r="H278" s="1"/>
  <c r="V171"/>
  <c r="G278" s="1"/>
  <c r="V133"/>
  <c r="G240" s="1"/>
  <c r="W133"/>
  <c r="H240" s="1"/>
  <c r="U92"/>
  <c r="F252" s="1"/>
  <c r="T92"/>
  <c r="E252" s="1"/>
  <c r="R55"/>
  <c r="C268" s="1"/>
  <c r="S55"/>
  <c r="D268" s="1"/>
  <c r="X217"/>
  <c r="I270" s="1"/>
  <c r="Y217"/>
  <c r="J270" s="1"/>
  <c r="W175"/>
  <c r="H282" s="1"/>
  <c r="V175"/>
  <c r="G282" s="1"/>
  <c r="W137"/>
  <c r="H244" s="1"/>
  <c r="V137"/>
  <c r="G244" s="1"/>
  <c r="U88"/>
  <c r="F248" s="1"/>
  <c r="T88"/>
  <c r="E248" s="1"/>
  <c r="S45"/>
  <c r="D258" s="1"/>
  <c r="R45"/>
  <c r="C258" s="1"/>
  <c r="R27"/>
  <c r="C240" s="1"/>
  <c r="S27"/>
  <c r="D240" s="1"/>
  <c r="R43"/>
  <c r="C256" s="1"/>
  <c r="S43"/>
  <c r="D256" s="1"/>
  <c r="S61"/>
  <c r="D274" s="1"/>
  <c r="R61"/>
  <c r="C274" s="1"/>
  <c r="T82"/>
  <c r="E242" s="1"/>
  <c r="U82"/>
  <c r="F242" s="1"/>
  <c r="T98"/>
  <c r="E258" s="1"/>
  <c r="U98"/>
  <c r="F258" s="1"/>
  <c r="T116"/>
  <c r="E276" s="1"/>
  <c r="U116"/>
  <c r="F276" s="1"/>
  <c r="V139"/>
  <c r="G246" s="1"/>
  <c r="W139"/>
  <c r="H246" s="1"/>
  <c r="V157"/>
  <c r="G264" s="1"/>
  <c r="W157"/>
  <c r="H264" s="1"/>
  <c r="V173"/>
  <c r="G280" s="1"/>
  <c r="W173"/>
  <c r="H280" s="1"/>
  <c r="X197"/>
  <c r="I250" s="1"/>
  <c r="Y197"/>
  <c r="J250" s="1"/>
  <c r="X215"/>
  <c r="I268" s="1"/>
  <c r="Y215"/>
  <c r="J268" s="1"/>
  <c r="X227"/>
  <c r="I280" s="1"/>
  <c r="Y227"/>
  <c r="J280" s="1"/>
  <c r="Y199"/>
  <c r="J252" s="1"/>
  <c r="X199"/>
  <c r="I252" s="1"/>
  <c r="W163"/>
  <c r="H270" s="1"/>
  <c r="V163"/>
  <c r="G270" s="1"/>
  <c r="T122"/>
  <c r="E282" s="1"/>
  <c r="U122"/>
  <c r="F282" s="1"/>
  <c r="T84"/>
  <c r="E244" s="1"/>
  <c r="U84"/>
  <c r="F244" s="1"/>
  <c r="R41"/>
  <c r="C254" s="1"/>
  <c r="S41"/>
  <c r="D254" s="1"/>
  <c r="Y203"/>
  <c r="J256" s="1"/>
  <c r="X203"/>
  <c r="I256" s="1"/>
  <c r="V165"/>
  <c r="G272" s="1"/>
  <c r="W165"/>
  <c r="H272" s="1"/>
  <c r="U126"/>
  <c r="F286" s="1"/>
  <c r="T126"/>
  <c r="E286" s="1"/>
  <c r="T96"/>
  <c r="E256" s="1"/>
  <c r="U96"/>
  <c r="F256" s="1"/>
  <c r="S51"/>
  <c r="D264" s="1"/>
  <c r="R51"/>
  <c r="C264" s="1"/>
  <c r="S31"/>
  <c r="D244" s="1"/>
  <c r="R31"/>
  <c r="C244" s="1"/>
  <c r="S53"/>
  <c r="D266" s="1"/>
  <c r="R53"/>
  <c r="C266" s="1"/>
  <c r="S63"/>
  <c r="D276" s="1"/>
  <c r="R63"/>
  <c r="C276" s="1"/>
  <c r="U86"/>
  <c r="F246" s="1"/>
  <c r="T86"/>
  <c r="E246" s="1"/>
  <c r="U104"/>
  <c r="F264" s="1"/>
  <c r="T104"/>
  <c r="E264" s="1"/>
  <c r="U120"/>
  <c r="F280" s="1"/>
  <c r="T120"/>
  <c r="E280" s="1"/>
  <c r="W143"/>
  <c r="H250" s="1"/>
  <c r="V143"/>
  <c r="G250" s="1"/>
  <c r="W161"/>
  <c r="H268" s="1"/>
  <c r="V161"/>
  <c r="G268" s="1"/>
  <c r="W177"/>
  <c r="H284" s="1"/>
  <c r="V177"/>
  <c r="G284" s="1"/>
  <c r="Y201"/>
  <c r="J254" s="1"/>
  <c r="X201"/>
  <c r="I254" s="1"/>
  <c r="Y219"/>
  <c r="J272" s="1"/>
  <c r="X219"/>
  <c r="I272" s="1"/>
  <c r="Y231"/>
  <c r="J284" s="1"/>
  <c r="X231"/>
  <c r="I284" s="1"/>
  <c r="U100"/>
  <c r="F260" s="1"/>
  <c r="T100"/>
  <c r="E260" s="1"/>
  <c r="X209"/>
  <c r="I262" s="1"/>
  <c r="Y209"/>
  <c r="J262" s="1"/>
  <c r="U102"/>
  <c r="F262" s="1"/>
  <c r="T102"/>
  <c r="E262" s="1"/>
  <c r="X207"/>
  <c r="I260" s="1"/>
  <c r="Y207"/>
  <c r="J260" s="1"/>
  <c r="V154"/>
  <c r="G261" s="1"/>
  <c r="W154"/>
  <c r="H261" s="1"/>
  <c r="V164"/>
  <c r="G271" s="1"/>
  <c r="W164"/>
  <c r="H271" s="1"/>
  <c r="Y234"/>
  <c r="J287" s="1"/>
  <c r="X234"/>
  <c r="I287" s="1"/>
  <c r="X220"/>
  <c r="I273" s="1"/>
  <c r="Y220"/>
  <c r="J273" s="1"/>
  <c r="R48"/>
  <c r="C261" s="1"/>
  <c r="S48"/>
  <c r="D261" s="1"/>
  <c r="U101"/>
  <c r="F261" s="1"/>
  <c r="T101"/>
  <c r="E261" s="1"/>
  <c r="T111"/>
  <c r="E271" s="1"/>
  <c r="U111"/>
  <c r="F271" s="1"/>
  <c r="W166"/>
  <c r="H273" s="1"/>
  <c r="F231" i="26"/>
  <c r="F227"/>
  <c r="F225"/>
  <c r="F223"/>
  <c r="F221"/>
  <c r="F217"/>
  <c r="F215"/>
  <c r="F213"/>
  <c r="F211"/>
  <c r="F205"/>
  <c r="F201"/>
  <c r="F197"/>
  <c r="F193"/>
  <c r="F189"/>
  <c r="F177"/>
  <c r="F173"/>
  <c r="F171"/>
  <c r="F169"/>
  <c r="F167"/>
  <c r="F163"/>
  <c r="F161"/>
  <c r="F159"/>
  <c r="F157"/>
  <c r="F151"/>
  <c r="F147"/>
  <c r="F143"/>
  <c r="F139"/>
  <c r="F135"/>
  <c r="F124"/>
  <c r="F120"/>
  <c r="F118"/>
  <c r="F116"/>
  <c r="F114"/>
  <c r="F110"/>
  <c r="F108"/>
  <c r="F106"/>
  <c r="F104"/>
  <c r="F98"/>
  <c r="F94"/>
  <c r="F90"/>
  <c r="F86"/>
  <c r="F82"/>
  <c r="F233"/>
  <c r="F229"/>
  <c r="F219"/>
  <c r="F209"/>
  <c r="F207"/>
  <c r="F203"/>
  <c r="F199"/>
  <c r="F195"/>
  <c r="F191"/>
  <c r="F187"/>
  <c r="F179"/>
  <c r="F175"/>
  <c r="F165"/>
  <c r="F155"/>
  <c r="F153"/>
  <c r="F149"/>
  <c r="F145"/>
  <c r="F141"/>
  <c r="F137"/>
  <c r="F133"/>
  <c r="F126"/>
  <c r="F122"/>
  <c r="F112"/>
  <c r="F102"/>
  <c r="F100"/>
  <c r="F96"/>
  <c r="F92"/>
  <c r="F88"/>
  <c r="F84"/>
  <c r="F80"/>
  <c r="F69"/>
  <c r="F65"/>
  <c r="F59"/>
  <c r="F53"/>
  <c r="F43"/>
  <c r="F35"/>
  <c r="F27"/>
  <c r="F61"/>
  <c r="F29"/>
  <c r="F55"/>
  <c r="F41"/>
  <c r="F51"/>
  <c r="F73"/>
  <c r="F67"/>
  <c r="F63"/>
  <c r="F57"/>
  <c r="F49"/>
  <c r="F39"/>
  <c r="F31"/>
  <c r="F71"/>
  <c r="F37"/>
  <c r="F47"/>
  <c r="F33"/>
  <c r="F45"/>
  <c r="F219" i="28"/>
  <c r="F221"/>
  <c r="F233"/>
  <c r="F203"/>
  <c r="F207"/>
  <c r="F165"/>
  <c r="F167"/>
  <c r="F169"/>
  <c r="F179"/>
  <c r="F150"/>
  <c r="F118"/>
  <c r="F120"/>
  <c r="F122"/>
  <c r="F124"/>
  <c r="F96"/>
  <c r="F100"/>
  <c r="F59"/>
  <c r="F61"/>
  <c r="F65"/>
  <c r="F67"/>
  <c r="F69"/>
  <c r="F71"/>
  <c r="F43"/>
  <c r="F47"/>
  <c r="F223"/>
  <c r="F225"/>
  <c r="F227"/>
  <c r="F229"/>
  <c r="F231"/>
  <c r="F205"/>
  <c r="F171"/>
  <c r="F173"/>
  <c r="F175"/>
  <c r="F177"/>
  <c r="F152"/>
  <c r="F112"/>
  <c r="F114"/>
  <c r="F116"/>
  <c r="F126"/>
  <c r="F98"/>
  <c r="F63"/>
  <c r="F73"/>
  <c r="F45"/>
  <c r="F213"/>
  <c r="F199"/>
  <c r="F191"/>
  <c r="F161"/>
  <c r="F211"/>
  <c r="F193"/>
  <c r="F155"/>
  <c r="F141"/>
  <c r="F133"/>
  <c r="F104"/>
  <c r="F90"/>
  <c r="F82"/>
  <c r="F53"/>
  <c r="F39"/>
  <c r="F31"/>
  <c r="F51"/>
  <c r="F215"/>
  <c r="F189"/>
  <c r="F147"/>
  <c r="F139"/>
  <c r="F110"/>
  <c r="F102"/>
  <c r="F88"/>
  <c r="F80"/>
  <c r="F41"/>
  <c r="F29"/>
  <c r="F217"/>
  <c r="F209"/>
  <c r="F195"/>
  <c r="F187"/>
  <c r="F157"/>
  <c r="F201"/>
  <c r="F159"/>
  <c r="F145"/>
  <c r="F137"/>
  <c r="F108"/>
  <c r="F94"/>
  <c r="F86"/>
  <c r="F57"/>
  <c r="F49"/>
  <c r="F35"/>
  <c r="F27"/>
  <c r="F37"/>
  <c r="F197"/>
  <c r="F163"/>
  <c r="F143"/>
  <c r="F135"/>
  <c r="F106"/>
  <c r="F92"/>
  <c r="F84"/>
  <c r="F55"/>
  <c r="F33"/>
  <c r="G222"/>
  <c r="Y222" s="1"/>
  <c r="J275" s="1"/>
  <c r="G223"/>
  <c r="G225"/>
  <c r="G226"/>
  <c r="G227"/>
  <c r="G228"/>
  <c r="G229"/>
  <c r="G230"/>
  <c r="G231"/>
  <c r="G205"/>
  <c r="G206"/>
  <c r="G208"/>
  <c r="G171"/>
  <c r="G172"/>
  <c r="G173"/>
  <c r="G174"/>
  <c r="G175"/>
  <c r="G176"/>
  <c r="G177"/>
  <c r="G152"/>
  <c r="G114"/>
  <c r="G115"/>
  <c r="U115" s="1"/>
  <c r="F275" s="1"/>
  <c r="G116"/>
  <c r="G117"/>
  <c r="G125"/>
  <c r="G126"/>
  <c r="G98"/>
  <c r="G99"/>
  <c r="G101"/>
  <c r="G63"/>
  <c r="G64"/>
  <c r="G72"/>
  <c r="G73"/>
  <c r="G45"/>
  <c r="G46"/>
  <c r="G48"/>
  <c r="G221"/>
  <c r="G224"/>
  <c r="G232"/>
  <c r="G233"/>
  <c r="G207"/>
  <c r="G167"/>
  <c r="V167" s="1"/>
  <c r="G274" s="1"/>
  <c r="G168"/>
  <c r="V168" s="1"/>
  <c r="G275" s="1"/>
  <c r="G169"/>
  <c r="G170"/>
  <c r="G178"/>
  <c r="G179"/>
  <c r="G150"/>
  <c r="G151"/>
  <c r="G153"/>
  <c r="G118"/>
  <c r="G119"/>
  <c r="G120"/>
  <c r="G121"/>
  <c r="G122"/>
  <c r="G123"/>
  <c r="G124"/>
  <c r="G100"/>
  <c r="G61"/>
  <c r="R61" s="1"/>
  <c r="C274" s="1"/>
  <c r="G62"/>
  <c r="R62" s="1"/>
  <c r="C275" s="1"/>
  <c r="G65"/>
  <c r="G66"/>
  <c r="G67"/>
  <c r="G68"/>
  <c r="G69"/>
  <c r="G70"/>
  <c r="G71"/>
  <c r="G74"/>
  <c r="G47"/>
  <c r="G205" i="23"/>
  <c r="Y205" s="1"/>
  <c r="J258" s="1"/>
  <c r="G220"/>
  <c r="G223"/>
  <c r="G230"/>
  <c r="X230" s="1"/>
  <c r="I283" s="1"/>
  <c r="G219"/>
  <c r="G224"/>
  <c r="Y224" s="1"/>
  <c r="J277" s="1"/>
  <c r="G226"/>
  <c r="X226" s="1"/>
  <c r="I279" s="1"/>
  <c r="G228"/>
  <c r="Y228" s="1"/>
  <c r="J281" s="1"/>
  <c r="G232"/>
  <c r="X232" s="1"/>
  <c r="I285" s="1"/>
  <c r="X222" i="28"/>
  <c r="I275" s="1"/>
  <c r="S61"/>
  <c r="D274" s="1"/>
  <c r="F231" i="27"/>
  <c r="F227"/>
  <c r="F225"/>
  <c r="F223"/>
  <c r="F219"/>
  <c r="F215"/>
  <c r="F211"/>
  <c r="F207"/>
  <c r="F205"/>
  <c r="F201"/>
  <c r="F197"/>
  <c r="F193"/>
  <c r="F189"/>
  <c r="F179"/>
  <c r="F175"/>
  <c r="F167"/>
  <c r="F163"/>
  <c r="F159"/>
  <c r="F155"/>
  <c r="F149"/>
  <c r="F145"/>
  <c r="F141"/>
  <c r="F137"/>
  <c r="F133"/>
  <c r="F124"/>
  <c r="F120"/>
  <c r="F118"/>
  <c r="F116"/>
  <c r="F112"/>
  <c r="F108"/>
  <c r="F104"/>
  <c r="F100"/>
  <c r="F98"/>
  <c r="F94"/>
  <c r="F90"/>
  <c r="F86"/>
  <c r="F82"/>
  <c r="F73"/>
  <c r="F59"/>
  <c r="F63"/>
  <c r="F67"/>
  <c r="F233"/>
  <c r="F221"/>
  <c r="F217"/>
  <c r="F209"/>
  <c r="F199"/>
  <c r="F191"/>
  <c r="F177"/>
  <c r="F165"/>
  <c r="F157"/>
  <c r="F153"/>
  <c r="F143"/>
  <c r="F135"/>
  <c r="F122"/>
  <c r="F106"/>
  <c r="F96"/>
  <c r="F88"/>
  <c r="F80"/>
  <c r="F61"/>
  <c r="F69"/>
  <c r="F229"/>
  <c r="F213"/>
  <c r="F203"/>
  <c r="F195"/>
  <c r="F187"/>
  <c r="F173"/>
  <c r="F171"/>
  <c r="F169"/>
  <c r="F161"/>
  <c r="F151"/>
  <c r="F147"/>
  <c r="F139"/>
  <c r="F126"/>
  <c r="F114"/>
  <c r="F110"/>
  <c r="F102"/>
  <c r="F92"/>
  <c r="F84"/>
  <c r="F71"/>
  <c r="F65"/>
  <c r="F55"/>
  <c r="F41"/>
  <c r="F29"/>
  <c r="F53"/>
  <c r="F43"/>
  <c r="F35"/>
  <c r="F27"/>
  <c r="F45"/>
  <c r="F51"/>
  <c r="F33"/>
  <c r="F57"/>
  <c r="F49"/>
  <c r="F39"/>
  <c r="F31"/>
  <c r="F47"/>
  <c r="F37"/>
  <c r="G233" i="26"/>
  <c r="G232"/>
  <c r="G229"/>
  <c r="G222"/>
  <c r="G219"/>
  <c r="G216"/>
  <c r="G214"/>
  <c r="Y214" s="1"/>
  <c r="J267" s="1"/>
  <c r="G210"/>
  <c r="G209"/>
  <c r="G207"/>
  <c r="G206"/>
  <c r="Y206" s="1"/>
  <c r="J259" s="1"/>
  <c r="G179"/>
  <c r="G178"/>
  <c r="G175"/>
  <c r="G168"/>
  <c r="G165"/>
  <c r="G162"/>
  <c r="G160"/>
  <c r="V160" s="1"/>
  <c r="G267" s="1"/>
  <c r="G156"/>
  <c r="G155"/>
  <c r="G153"/>
  <c r="G152"/>
  <c r="V152" s="1"/>
  <c r="G259" s="1"/>
  <c r="G126"/>
  <c r="G125"/>
  <c r="G122"/>
  <c r="G115"/>
  <c r="G112"/>
  <c r="G109"/>
  <c r="G107"/>
  <c r="U107" s="1"/>
  <c r="F267" s="1"/>
  <c r="G103"/>
  <c r="G102"/>
  <c r="G100"/>
  <c r="G99"/>
  <c r="T99" s="1"/>
  <c r="E259" s="1"/>
  <c r="G46"/>
  <c r="R46" s="1"/>
  <c r="C259" s="1"/>
  <c r="G48"/>
  <c r="G50"/>
  <c r="G52"/>
  <c r="G54"/>
  <c r="S54" s="1"/>
  <c r="D267" s="1"/>
  <c r="G56"/>
  <c r="G58"/>
  <c r="G60"/>
  <c r="G62"/>
  <c r="G64"/>
  <c r="G66"/>
  <c r="G68"/>
  <c r="G70"/>
  <c r="G72"/>
  <c r="G231"/>
  <c r="G230"/>
  <c r="G228"/>
  <c r="G227"/>
  <c r="G226"/>
  <c r="G225"/>
  <c r="G224"/>
  <c r="G223"/>
  <c r="G221"/>
  <c r="G220"/>
  <c r="G218"/>
  <c r="G217"/>
  <c r="G215"/>
  <c r="G213"/>
  <c r="G212"/>
  <c r="G211"/>
  <c r="G208"/>
  <c r="G205"/>
  <c r="G177"/>
  <c r="G176"/>
  <c r="G174"/>
  <c r="G173"/>
  <c r="G172"/>
  <c r="G171"/>
  <c r="G170"/>
  <c r="G169"/>
  <c r="G167"/>
  <c r="G166"/>
  <c r="G164"/>
  <c r="G163"/>
  <c r="G161"/>
  <c r="G159"/>
  <c r="G158"/>
  <c r="G157"/>
  <c r="G154"/>
  <c r="G151"/>
  <c r="G124"/>
  <c r="G123"/>
  <c r="G121"/>
  <c r="G120"/>
  <c r="G119"/>
  <c r="G118"/>
  <c r="G117"/>
  <c r="G116"/>
  <c r="G114"/>
  <c r="G113"/>
  <c r="G111"/>
  <c r="G110"/>
  <c r="G108"/>
  <c r="G106"/>
  <c r="G105"/>
  <c r="G104"/>
  <c r="G101"/>
  <c r="G98"/>
  <c r="G47"/>
  <c r="G49"/>
  <c r="G51"/>
  <c r="G53"/>
  <c r="G55"/>
  <c r="G57"/>
  <c r="G59"/>
  <c r="G61"/>
  <c r="G63"/>
  <c r="G65"/>
  <c r="G67"/>
  <c r="G69"/>
  <c r="G71"/>
  <c r="G73"/>
  <c r="G45"/>
  <c r="G234" i="27"/>
  <c r="G233"/>
  <c r="G230"/>
  <c r="G229"/>
  <c r="G222"/>
  <c r="G221"/>
  <c r="G220"/>
  <c r="Y220" s="1"/>
  <c r="J273" s="1"/>
  <c r="G206"/>
  <c r="G204"/>
  <c r="G178"/>
  <c r="G177"/>
  <c r="G174"/>
  <c r="G173"/>
  <c r="G172"/>
  <c r="G171"/>
  <c r="G170"/>
  <c r="G169"/>
  <c r="G153"/>
  <c r="G151"/>
  <c r="G127"/>
  <c r="G126"/>
  <c r="G123"/>
  <c r="G122"/>
  <c r="G115"/>
  <c r="G114"/>
  <c r="G113"/>
  <c r="T113" s="1"/>
  <c r="E273" s="1"/>
  <c r="G99"/>
  <c r="G97"/>
  <c r="G66"/>
  <c r="G67"/>
  <c r="G70"/>
  <c r="G72"/>
  <c r="G74"/>
  <c r="G47"/>
  <c r="G232"/>
  <c r="G231"/>
  <c r="G226"/>
  <c r="G225"/>
  <c r="G207"/>
  <c r="G176"/>
  <c r="G175"/>
  <c r="G152"/>
  <c r="G150"/>
  <c r="G121"/>
  <c r="G120"/>
  <c r="G117"/>
  <c r="G116"/>
  <c r="G98"/>
  <c r="G71"/>
  <c r="G44"/>
  <c r="G45"/>
  <c r="G228"/>
  <c r="G227"/>
  <c r="G224"/>
  <c r="G223"/>
  <c r="G205"/>
  <c r="G180"/>
  <c r="G179"/>
  <c r="G168"/>
  <c r="G167"/>
  <c r="G166"/>
  <c r="W166" s="1"/>
  <c r="H273" s="1"/>
  <c r="G125"/>
  <c r="G124"/>
  <c r="G119"/>
  <c r="G118"/>
  <c r="G100"/>
  <c r="G60"/>
  <c r="R60" s="1"/>
  <c r="C273" s="1"/>
  <c r="G61"/>
  <c r="G62"/>
  <c r="G63"/>
  <c r="G64"/>
  <c r="G65"/>
  <c r="G68"/>
  <c r="G69"/>
  <c r="G73"/>
  <c r="G46"/>
  <c r="F229" i="25"/>
  <c r="F225"/>
  <c r="F217"/>
  <c r="F213"/>
  <c r="F203"/>
  <c r="F199"/>
  <c r="F195"/>
  <c r="F191"/>
  <c r="F187"/>
  <c r="F175"/>
  <c r="F171"/>
  <c r="F161"/>
  <c r="F157"/>
  <c r="F151"/>
  <c r="F147"/>
  <c r="F143"/>
  <c r="F139"/>
  <c r="F135"/>
  <c r="F126"/>
  <c r="F124"/>
  <c r="F120"/>
  <c r="F116"/>
  <c r="F114"/>
  <c r="F112"/>
  <c r="F110"/>
  <c r="F106"/>
  <c r="F102"/>
  <c r="F100"/>
  <c r="F96"/>
  <c r="F92"/>
  <c r="F88"/>
  <c r="F84"/>
  <c r="F80"/>
  <c r="F47"/>
  <c r="F233"/>
  <c r="F231"/>
  <c r="F227"/>
  <c r="F223"/>
  <c r="F221"/>
  <c r="F219"/>
  <c r="F215"/>
  <c r="F211"/>
  <c r="F205"/>
  <c r="F201"/>
  <c r="F197"/>
  <c r="F193"/>
  <c r="F189"/>
  <c r="F179"/>
  <c r="F177"/>
  <c r="F173"/>
  <c r="F169"/>
  <c r="F167"/>
  <c r="F165"/>
  <c r="F163"/>
  <c r="F159"/>
  <c r="F155"/>
  <c r="F153"/>
  <c r="F149"/>
  <c r="F145"/>
  <c r="F141"/>
  <c r="F137"/>
  <c r="F133"/>
  <c r="F122"/>
  <c r="F118"/>
  <c r="F108"/>
  <c r="F104"/>
  <c r="F98"/>
  <c r="F94"/>
  <c r="F90"/>
  <c r="F86"/>
  <c r="F82"/>
  <c r="F49"/>
  <c r="F69"/>
  <c r="F65"/>
  <c r="F59"/>
  <c r="F53"/>
  <c r="F39"/>
  <c r="F71"/>
  <c r="F55"/>
  <c r="F45"/>
  <c r="F37"/>
  <c r="F29"/>
  <c r="F27"/>
  <c r="F73"/>
  <c r="F67"/>
  <c r="F63"/>
  <c r="F57"/>
  <c r="F43"/>
  <c r="F31"/>
  <c r="F61"/>
  <c r="F51"/>
  <c r="F41"/>
  <c r="F33"/>
  <c r="F35"/>
  <c r="G180"/>
  <c r="G179"/>
  <c r="G166"/>
  <c r="G165"/>
  <c r="G164"/>
  <c r="G163"/>
  <c r="G153"/>
  <c r="G101"/>
  <c r="G58"/>
  <c r="G48"/>
  <c r="G47"/>
  <c r="G154"/>
  <c r="G127"/>
  <c r="G126"/>
  <c r="G113"/>
  <c r="G112"/>
  <c r="G111"/>
  <c r="G110"/>
  <c r="G100"/>
  <c r="G74"/>
  <c r="G57"/>
  <c r="G59"/>
  <c r="G73"/>
  <c r="G60"/>
  <c r="R60" i="23"/>
  <c r="C273" s="1"/>
  <c r="X187"/>
  <c r="I240" s="1"/>
  <c r="Y187"/>
  <c r="J240" s="1"/>
  <c r="X195"/>
  <c r="I248" s="1"/>
  <c r="X203"/>
  <c r="I256" s="1"/>
  <c r="X211"/>
  <c r="I264" s="1"/>
  <c r="Y225"/>
  <c r="J278" s="1"/>
  <c r="X231"/>
  <c r="I284" s="1"/>
  <c r="X189"/>
  <c r="I242" s="1"/>
  <c r="Y197"/>
  <c r="J250" s="1"/>
  <c r="X197"/>
  <c r="I250" s="1"/>
  <c r="X213"/>
  <c r="I266" s="1"/>
  <c r="S60"/>
  <c r="D273" s="1"/>
  <c r="Y199"/>
  <c r="J252" s="1"/>
  <c r="X207"/>
  <c r="I260" s="1"/>
  <c r="Y215"/>
  <c r="J268" s="1"/>
  <c r="Y227"/>
  <c r="J280" s="1"/>
  <c r="X193"/>
  <c r="I246" s="1"/>
  <c r="X201"/>
  <c r="I254" s="1"/>
  <c r="X209"/>
  <c r="I262" s="1"/>
  <c r="Y229"/>
  <c r="J282" s="1"/>
  <c r="Y204"/>
  <c r="J257" s="1"/>
  <c r="X206"/>
  <c r="I259" s="1"/>
  <c r="Y222"/>
  <c r="J275" s="1"/>
  <c r="U112"/>
  <c r="F272" s="1"/>
  <c r="T122"/>
  <c r="E282" s="1"/>
  <c r="T116"/>
  <c r="E276" s="1"/>
  <c r="T102"/>
  <c r="E262" s="1"/>
  <c r="R67"/>
  <c r="C280" s="1"/>
  <c r="V135"/>
  <c r="G242" s="1"/>
  <c r="V141"/>
  <c r="G248" s="1"/>
  <c r="S72"/>
  <c r="D285" s="1"/>
  <c r="R72"/>
  <c r="C285" s="1"/>
  <c r="V150"/>
  <c r="G257" s="1"/>
  <c r="S62"/>
  <c r="D275" s="1"/>
  <c r="R46"/>
  <c r="C259" s="1"/>
  <c r="R39"/>
  <c r="C252" s="1"/>
  <c r="V147"/>
  <c r="G254" s="1"/>
  <c r="V153"/>
  <c r="G260" s="1"/>
  <c r="V161"/>
  <c r="G268" s="1"/>
  <c r="V139"/>
  <c r="G246" s="1"/>
  <c r="R49"/>
  <c r="C262" s="1"/>
  <c r="T104"/>
  <c r="E264" s="1"/>
  <c r="W143"/>
  <c r="H250" s="1"/>
  <c r="S33"/>
  <c r="D246" s="1"/>
  <c r="S71"/>
  <c r="D284" s="1"/>
  <c r="T114"/>
  <c r="E274" s="1"/>
  <c r="V167"/>
  <c r="G274" s="1"/>
  <c r="R29"/>
  <c r="C242" s="1"/>
  <c r="T84"/>
  <c r="E244" s="1"/>
  <c r="W145"/>
  <c r="H252" s="1"/>
  <c r="R63"/>
  <c r="C276" s="1"/>
  <c r="S53"/>
  <c r="D266" s="1"/>
  <c r="R53"/>
  <c r="C266" s="1"/>
  <c r="S69"/>
  <c r="D282" s="1"/>
  <c r="S31"/>
  <c r="D244" s="1"/>
  <c r="R31"/>
  <c r="C244" s="1"/>
  <c r="S61"/>
  <c r="D274" s="1"/>
  <c r="S27"/>
  <c r="D240" s="1"/>
  <c r="R27"/>
  <c r="S57"/>
  <c r="D270" s="1"/>
  <c r="U82"/>
  <c r="F242" s="1"/>
  <c r="U120"/>
  <c r="F280" s="1"/>
  <c r="S41"/>
  <c r="D254" s="1"/>
  <c r="U80"/>
  <c r="F240" s="1"/>
  <c r="T124"/>
  <c r="E284" s="1"/>
  <c r="W155"/>
  <c r="H262" s="1"/>
  <c r="R37"/>
  <c r="C250" s="1"/>
  <c r="U92"/>
  <c r="F252" s="1"/>
  <c r="V159"/>
  <c r="G266" s="1"/>
  <c r="T113"/>
  <c r="E273" s="1"/>
  <c r="R68"/>
  <c r="C281" s="1"/>
  <c r="U99"/>
  <c r="F259" s="1"/>
  <c r="V174"/>
  <c r="G281" s="1"/>
  <c r="U100"/>
  <c r="F260" s="1"/>
  <c r="S43"/>
  <c r="D256" s="1"/>
  <c r="T98"/>
  <c r="E258" s="1"/>
  <c r="V177"/>
  <c r="G284" s="1"/>
  <c r="R55"/>
  <c r="C268" s="1"/>
  <c r="T110"/>
  <c r="E270" s="1"/>
  <c r="R51"/>
  <c r="C264" s="1"/>
  <c r="V137"/>
  <c r="G244" s="1"/>
  <c r="V179"/>
  <c r="G286" s="1"/>
  <c r="R66"/>
  <c r="C279" s="1"/>
  <c r="T119"/>
  <c r="E279" s="1"/>
  <c r="W168"/>
  <c r="H275" s="1"/>
  <c r="V168"/>
  <c r="G275" s="1"/>
  <c r="W170"/>
  <c r="H277" s="1"/>
  <c r="U117"/>
  <c r="F277" s="1"/>
  <c r="V176"/>
  <c r="G283" s="1"/>
  <c r="U115"/>
  <c r="F275" s="1"/>
  <c r="T97"/>
  <c r="E257" s="1"/>
  <c r="U121"/>
  <c r="F281" s="1"/>
  <c r="W152"/>
  <c r="H259" s="1"/>
  <c r="V172"/>
  <c r="G279" s="1"/>
  <c r="T108"/>
  <c r="E268" s="1"/>
  <c r="T86"/>
  <c r="E246" s="1"/>
  <c r="T94"/>
  <c r="E254" s="1"/>
  <c r="S65"/>
  <c r="D278" s="1"/>
  <c r="T88"/>
  <c r="E248" s="1"/>
  <c r="S35"/>
  <c r="D248" s="1"/>
  <c r="R35"/>
  <c r="C248" s="1"/>
  <c r="U90"/>
  <c r="F250" s="1"/>
  <c r="T90"/>
  <c r="E250" s="1"/>
  <c r="U126"/>
  <c r="F286" s="1"/>
  <c r="W157"/>
  <c r="H264" s="1"/>
  <c r="V157"/>
  <c r="G264" s="1"/>
  <c r="S47"/>
  <c r="D260" s="1"/>
  <c r="R47"/>
  <c r="C260" s="1"/>
  <c r="U96"/>
  <c r="F256" s="1"/>
  <c r="T96"/>
  <c r="E256" s="1"/>
  <c r="W133"/>
  <c r="H240" s="1"/>
  <c r="V133"/>
  <c r="G240" s="1"/>
  <c r="V163"/>
  <c r="G270" s="1"/>
  <c r="W163"/>
  <c r="H270" s="1"/>
  <c r="W171"/>
  <c r="H278" s="1"/>
  <c r="S45"/>
  <c r="D258" s="1"/>
  <c r="U106"/>
  <c r="F266" s="1"/>
  <c r="T106"/>
  <c r="E266" s="1"/>
  <c r="W173"/>
  <c r="H280" s="1"/>
  <c r="U125"/>
  <c r="F285" s="1"/>
  <c r="S64"/>
  <c r="D277" s="1"/>
  <c r="V178"/>
  <c r="G285" s="1"/>
  <c r="S44"/>
  <c r="D257" s="1"/>
  <c r="R70"/>
  <c r="C283" s="1"/>
  <c r="T123"/>
  <c r="E283" s="1"/>
  <c r="C12" i="6"/>
  <c r="W160" i="26" l="1"/>
  <c r="H267" s="1"/>
  <c r="T114" i="27"/>
  <c r="E274" s="1"/>
  <c r="U116" i="26"/>
  <c r="F276" s="1"/>
  <c r="W159"/>
  <c r="H266" s="1"/>
  <c r="Y223"/>
  <c r="J276" s="1"/>
  <c r="W175" i="23"/>
  <c r="H282" s="1"/>
  <c r="X205"/>
  <c r="I258" s="1"/>
  <c r="V169"/>
  <c r="G276" s="1"/>
  <c r="W151"/>
  <c r="H258" s="1"/>
  <c r="Y203"/>
  <c r="J256" s="1"/>
  <c r="W167"/>
  <c r="H274" s="1"/>
  <c r="U114"/>
  <c r="F274" s="1"/>
  <c r="T118"/>
  <c r="E278" s="1"/>
  <c r="S37"/>
  <c r="D250" s="1"/>
  <c r="R41"/>
  <c r="C254" s="1"/>
  <c r="R57"/>
  <c r="C270" s="1"/>
  <c r="R33"/>
  <c r="C246" s="1"/>
  <c r="S49"/>
  <c r="D262" s="1"/>
  <c r="S39"/>
  <c r="D252" s="1"/>
  <c r="S59"/>
  <c r="D272" s="1"/>
  <c r="X233"/>
  <c r="I286" s="1"/>
  <c r="Y221"/>
  <c r="J274" s="1"/>
  <c r="X227"/>
  <c r="I280" s="1"/>
  <c r="T120"/>
  <c r="E280" s="1"/>
  <c r="W169"/>
  <c r="H276" s="1"/>
  <c r="U124"/>
  <c r="F284" s="1"/>
  <c r="V151"/>
  <c r="G258" s="1"/>
  <c r="U118"/>
  <c r="F278" s="1"/>
  <c r="V175"/>
  <c r="G282" s="1"/>
  <c r="V165"/>
  <c r="G272" s="1"/>
  <c r="W177"/>
  <c r="H284" s="1"/>
  <c r="R65"/>
  <c r="C278" s="1"/>
  <c r="X224"/>
  <c r="I277" s="1"/>
  <c r="W179"/>
  <c r="H286" s="1"/>
  <c r="S67"/>
  <c r="D280" s="1"/>
  <c r="Y231"/>
  <c r="J284" s="1"/>
  <c r="W149"/>
  <c r="H256" s="1"/>
  <c r="R71"/>
  <c r="C284" s="1"/>
  <c r="S73"/>
  <c r="D286" s="1"/>
  <c r="U116"/>
  <c r="F276" s="1"/>
  <c r="U122"/>
  <c r="F282" s="1"/>
  <c r="Y217"/>
  <c r="J270" s="1"/>
  <c r="Y233"/>
  <c r="J286" s="1"/>
  <c r="X221"/>
  <c r="I274" s="1"/>
  <c r="Y191"/>
  <c r="J244" s="1"/>
  <c r="X228"/>
  <c r="I281" s="1"/>
  <c r="Y230"/>
  <c r="J283" s="1"/>
  <c r="S51"/>
  <c r="D264" s="1"/>
  <c r="S55"/>
  <c r="D268" s="1"/>
  <c r="R43"/>
  <c r="C256" s="1"/>
  <c r="S29"/>
  <c r="D242" s="1"/>
  <c r="Y223"/>
  <c r="J276" s="1"/>
  <c r="W165"/>
  <c r="H272" s="1"/>
  <c r="Y221" i="27"/>
  <c r="J274" s="1"/>
  <c r="T114" i="28"/>
  <c r="E274" s="1"/>
  <c r="Y226" i="23"/>
  <c r="J279" s="1"/>
  <c r="Y232"/>
  <c r="J285" s="1"/>
  <c r="X223"/>
  <c r="I276" s="1"/>
  <c r="W167" i="28"/>
  <c r="H274" s="1"/>
  <c r="R63" i="26"/>
  <c r="C276" s="1"/>
  <c r="T115" i="28"/>
  <c r="E275" s="1"/>
  <c r="V166" i="23"/>
  <c r="G273" s="1"/>
  <c r="W166"/>
  <c r="H273" s="1"/>
  <c r="U114" i="27"/>
  <c r="F274" s="1"/>
  <c r="W167"/>
  <c r="H274" s="1"/>
  <c r="Y221" i="28"/>
  <c r="J274" s="1"/>
  <c r="S53" i="26"/>
  <c r="D266" s="1"/>
  <c r="U106"/>
  <c r="F266" s="1"/>
  <c r="V169"/>
  <c r="G276" s="1"/>
  <c r="X213"/>
  <c r="I266" s="1"/>
  <c r="S61" i="27"/>
  <c r="D274" s="1"/>
  <c r="S46"/>
  <c r="D259" s="1"/>
  <c r="R46"/>
  <c r="C259" s="1"/>
  <c r="U119"/>
  <c r="F279" s="1"/>
  <c r="T119"/>
  <c r="E279" s="1"/>
  <c r="U125"/>
  <c r="F285" s="1"/>
  <c r="T125"/>
  <c r="E285" s="1"/>
  <c r="Y224"/>
  <c r="J277" s="1"/>
  <c r="X224"/>
  <c r="I277" s="1"/>
  <c r="Y228"/>
  <c r="J281" s="1"/>
  <c r="X228"/>
  <c r="I281" s="1"/>
  <c r="R44"/>
  <c r="C257" s="1"/>
  <c r="S44"/>
  <c r="D257" s="1"/>
  <c r="U117"/>
  <c r="F277" s="1"/>
  <c r="T117"/>
  <c r="E277" s="1"/>
  <c r="U121"/>
  <c r="F281" s="1"/>
  <c r="T121"/>
  <c r="E281" s="1"/>
  <c r="V152"/>
  <c r="G259" s="1"/>
  <c r="W152"/>
  <c r="H259" s="1"/>
  <c r="V176"/>
  <c r="G283" s="1"/>
  <c r="W176"/>
  <c r="H283" s="1"/>
  <c r="S72"/>
  <c r="D285" s="1"/>
  <c r="R72"/>
  <c r="C285" s="1"/>
  <c r="U97"/>
  <c r="F257" s="1"/>
  <c r="T97"/>
  <c r="E257" s="1"/>
  <c r="U115"/>
  <c r="F275" s="1"/>
  <c r="T115"/>
  <c r="E275" s="1"/>
  <c r="U123"/>
  <c r="F283" s="1"/>
  <c r="T123"/>
  <c r="E283" s="1"/>
  <c r="T127"/>
  <c r="E287" s="1"/>
  <c r="U127"/>
  <c r="F287" s="1"/>
  <c r="W170"/>
  <c r="H277" s="1"/>
  <c r="V170"/>
  <c r="G277" s="1"/>
  <c r="V172"/>
  <c r="G279" s="1"/>
  <c r="W172"/>
  <c r="H279" s="1"/>
  <c r="W174"/>
  <c r="H281" s="1"/>
  <c r="V174"/>
  <c r="G281" s="1"/>
  <c r="W178"/>
  <c r="H285" s="1"/>
  <c r="V178"/>
  <c r="G285" s="1"/>
  <c r="X206"/>
  <c r="I259" s="1"/>
  <c r="Y206"/>
  <c r="J259" s="1"/>
  <c r="T101" i="26"/>
  <c r="E261" s="1"/>
  <c r="U101"/>
  <c r="F261" s="1"/>
  <c r="T105"/>
  <c r="E265" s="1"/>
  <c r="U105"/>
  <c r="F265" s="1"/>
  <c r="T111"/>
  <c r="E271" s="1"/>
  <c r="U111"/>
  <c r="F271" s="1"/>
  <c r="T117"/>
  <c r="E277" s="1"/>
  <c r="U117"/>
  <c r="F277" s="1"/>
  <c r="T119"/>
  <c r="E279" s="1"/>
  <c r="U119"/>
  <c r="F279" s="1"/>
  <c r="T121"/>
  <c r="E281" s="1"/>
  <c r="U121"/>
  <c r="F281" s="1"/>
  <c r="W154"/>
  <c r="H261" s="1"/>
  <c r="V154"/>
  <c r="G261" s="1"/>
  <c r="W158"/>
  <c r="H265" s="1"/>
  <c r="V158"/>
  <c r="G265" s="1"/>
  <c r="W164"/>
  <c r="H271" s="1"/>
  <c r="V164"/>
  <c r="G271" s="1"/>
  <c r="V170"/>
  <c r="G277" s="1"/>
  <c r="W170"/>
  <c r="H277" s="1"/>
  <c r="V172"/>
  <c r="G279" s="1"/>
  <c r="W172"/>
  <c r="H279" s="1"/>
  <c r="V174"/>
  <c r="G281" s="1"/>
  <c r="W174"/>
  <c r="H281" s="1"/>
  <c r="X208"/>
  <c r="I261" s="1"/>
  <c r="Y208"/>
  <c r="J261" s="1"/>
  <c r="X212"/>
  <c r="I265" s="1"/>
  <c r="Y212"/>
  <c r="J265" s="1"/>
  <c r="X218"/>
  <c r="I271" s="1"/>
  <c r="Y218"/>
  <c r="J271" s="1"/>
  <c r="X224"/>
  <c r="I277" s="1"/>
  <c r="Y224"/>
  <c r="J277" s="1"/>
  <c r="X226"/>
  <c r="I279" s="1"/>
  <c r="Y226"/>
  <c r="J279" s="1"/>
  <c r="X228"/>
  <c r="I281" s="1"/>
  <c r="Y228"/>
  <c r="J281" s="1"/>
  <c r="R70"/>
  <c r="C283" s="1"/>
  <c r="S70"/>
  <c r="D283" s="1"/>
  <c r="S66"/>
  <c r="D279" s="1"/>
  <c r="R66"/>
  <c r="C279" s="1"/>
  <c r="S62"/>
  <c r="D275" s="1"/>
  <c r="R62"/>
  <c r="C275" s="1"/>
  <c r="S58"/>
  <c r="D271" s="1"/>
  <c r="R58"/>
  <c r="C271" s="1"/>
  <c r="S50"/>
  <c r="D263" s="1"/>
  <c r="R50"/>
  <c r="C263" s="1"/>
  <c r="T103"/>
  <c r="E263" s="1"/>
  <c r="U103"/>
  <c r="F263" s="1"/>
  <c r="T109"/>
  <c r="E269" s="1"/>
  <c r="U109"/>
  <c r="F269" s="1"/>
  <c r="T115"/>
  <c r="E275" s="1"/>
  <c r="U115"/>
  <c r="F275" s="1"/>
  <c r="T125"/>
  <c r="E285" s="1"/>
  <c r="U125"/>
  <c r="F285" s="1"/>
  <c r="Y210"/>
  <c r="J263" s="1"/>
  <c r="X210"/>
  <c r="I263" s="1"/>
  <c r="Y216"/>
  <c r="J269" s="1"/>
  <c r="X216"/>
  <c r="I269" s="1"/>
  <c r="Y222"/>
  <c r="J275" s="1"/>
  <c r="X222"/>
  <c r="I275" s="1"/>
  <c r="X232"/>
  <c r="I285" s="1"/>
  <c r="Y232"/>
  <c r="J285" s="1"/>
  <c r="S37" i="27"/>
  <c r="D250" s="1"/>
  <c r="R37"/>
  <c r="C250" s="1"/>
  <c r="R31"/>
  <c r="C244" s="1"/>
  <c r="S31"/>
  <c r="D244" s="1"/>
  <c r="S49"/>
  <c r="D262" s="1"/>
  <c r="R49"/>
  <c r="C262" s="1"/>
  <c r="S33"/>
  <c r="D246" s="1"/>
  <c r="R33"/>
  <c r="C246" s="1"/>
  <c r="R45"/>
  <c r="C258" s="1"/>
  <c r="S45"/>
  <c r="D258" s="1"/>
  <c r="S35"/>
  <c r="D248" s="1"/>
  <c r="R35"/>
  <c r="C248" s="1"/>
  <c r="R53"/>
  <c r="C266" s="1"/>
  <c r="S53"/>
  <c r="D266" s="1"/>
  <c r="R41"/>
  <c r="C254" s="1"/>
  <c r="S41"/>
  <c r="D254" s="1"/>
  <c r="S65"/>
  <c r="D278" s="1"/>
  <c r="R65"/>
  <c r="C278" s="1"/>
  <c r="T84"/>
  <c r="E244" s="1"/>
  <c r="U84"/>
  <c r="F244" s="1"/>
  <c r="T102"/>
  <c r="E262" s="1"/>
  <c r="U102"/>
  <c r="F262" s="1"/>
  <c r="W139"/>
  <c r="H246" s="1"/>
  <c r="V139"/>
  <c r="G246" s="1"/>
  <c r="W151"/>
  <c r="H258" s="1"/>
  <c r="V151"/>
  <c r="G258" s="1"/>
  <c r="V169"/>
  <c r="G276" s="1"/>
  <c r="W169"/>
  <c r="H276" s="1"/>
  <c r="V173"/>
  <c r="G280" s="1"/>
  <c r="W173"/>
  <c r="H280" s="1"/>
  <c r="Y195"/>
  <c r="J248" s="1"/>
  <c r="X195"/>
  <c r="I248" s="1"/>
  <c r="Y213"/>
  <c r="J266" s="1"/>
  <c r="X213"/>
  <c r="I266" s="1"/>
  <c r="S69"/>
  <c r="D282" s="1"/>
  <c r="R69"/>
  <c r="C282" s="1"/>
  <c r="U80"/>
  <c r="F240" s="1"/>
  <c r="T80"/>
  <c r="E240" s="1"/>
  <c r="U96"/>
  <c r="F256" s="1"/>
  <c r="T96"/>
  <c r="E256" s="1"/>
  <c r="T122"/>
  <c r="E282" s="1"/>
  <c r="U122"/>
  <c r="F282" s="1"/>
  <c r="V143"/>
  <c r="G250" s="1"/>
  <c r="W143"/>
  <c r="H250" s="1"/>
  <c r="V157"/>
  <c r="G264" s="1"/>
  <c r="W157"/>
  <c r="H264" s="1"/>
  <c r="V177"/>
  <c r="G284" s="1"/>
  <c r="W177"/>
  <c r="H284" s="1"/>
  <c r="X199"/>
  <c r="I252" s="1"/>
  <c r="Y199"/>
  <c r="J252" s="1"/>
  <c r="X217"/>
  <c r="I270" s="1"/>
  <c r="Y217"/>
  <c r="J270" s="1"/>
  <c r="X233"/>
  <c r="I286" s="1"/>
  <c r="Y233"/>
  <c r="J286" s="1"/>
  <c r="S63"/>
  <c r="D276" s="1"/>
  <c r="R63"/>
  <c r="C276" s="1"/>
  <c r="R73"/>
  <c r="C286" s="1"/>
  <c r="S73"/>
  <c r="D286" s="1"/>
  <c r="U86"/>
  <c r="F246" s="1"/>
  <c r="T86"/>
  <c r="E246" s="1"/>
  <c r="U94"/>
  <c r="F254" s="1"/>
  <c r="T94"/>
  <c r="E254" s="1"/>
  <c r="U100"/>
  <c r="F260" s="1"/>
  <c r="T100"/>
  <c r="E260" s="1"/>
  <c r="U108"/>
  <c r="F268" s="1"/>
  <c r="T108"/>
  <c r="E268" s="1"/>
  <c r="T116"/>
  <c r="E276" s="1"/>
  <c r="U116"/>
  <c r="F276" s="1"/>
  <c r="T120"/>
  <c r="E280" s="1"/>
  <c r="U120"/>
  <c r="F280" s="1"/>
  <c r="W133"/>
  <c r="H240" s="1"/>
  <c r="V133"/>
  <c r="G240" s="1"/>
  <c r="W141"/>
  <c r="H248" s="1"/>
  <c r="V141"/>
  <c r="G248" s="1"/>
  <c r="W149"/>
  <c r="H256" s="1"/>
  <c r="V149"/>
  <c r="G256" s="1"/>
  <c r="W159"/>
  <c r="H266" s="1"/>
  <c r="V159"/>
  <c r="G266" s="1"/>
  <c r="W179"/>
  <c r="H286" s="1"/>
  <c r="V179"/>
  <c r="G286" s="1"/>
  <c r="Y193"/>
  <c r="J246" s="1"/>
  <c r="X193"/>
  <c r="I246" s="1"/>
  <c r="Y201"/>
  <c r="J254" s="1"/>
  <c r="X201"/>
  <c r="I254" s="1"/>
  <c r="Y207"/>
  <c r="J260" s="1"/>
  <c r="X207"/>
  <c r="I260" s="1"/>
  <c r="Y215"/>
  <c r="J268" s="1"/>
  <c r="X215"/>
  <c r="I268" s="1"/>
  <c r="Y223"/>
  <c r="J276" s="1"/>
  <c r="X223"/>
  <c r="I276" s="1"/>
  <c r="Y227"/>
  <c r="J280" s="1"/>
  <c r="X227"/>
  <c r="I280" s="1"/>
  <c r="X219" i="23"/>
  <c r="I272" s="1"/>
  <c r="Y219"/>
  <c r="J272" s="1"/>
  <c r="R74" i="28"/>
  <c r="C287" s="1"/>
  <c r="S74"/>
  <c r="D287" s="1"/>
  <c r="R70"/>
  <c r="C283" s="1"/>
  <c r="S70"/>
  <c r="D283" s="1"/>
  <c r="S68"/>
  <c r="D281" s="1"/>
  <c r="R68"/>
  <c r="C281" s="1"/>
  <c r="S66"/>
  <c r="D279" s="1"/>
  <c r="R66"/>
  <c r="C279" s="1"/>
  <c r="T123"/>
  <c r="E283" s="1"/>
  <c r="U123"/>
  <c r="F283" s="1"/>
  <c r="U121"/>
  <c r="F281" s="1"/>
  <c r="T121"/>
  <c r="E281" s="1"/>
  <c r="U119"/>
  <c r="F279" s="1"/>
  <c r="T119"/>
  <c r="E279" s="1"/>
  <c r="W153"/>
  <c r="H260" s="1"/>
  <c r="V153"/>
  <c r="G260" s="1"/>
  <c r="W178"/>
  <c r="H285" s="1"/>
  <c r="V178"/>
  <c r="G285" s="1"/>
  <c r="X224"/>
  <c r="I277" s="1"/>
  <c r="Y224"/>
  <c r="J277" s="1"/>
  <c r="R48"/>
  <c r="C261" s="1"/>
  <c r="S48"/>
  <c r="D261" s="1"/>
  <c r="S72"/>
  <c r="D285" s="1"/>
  <c r="R72"/>
  <c r="C285" s="1"/>
  <c r="U99"/>
  <c r="F259" s="1"/>
  <c r="T99"/>
  <c r="E259" s="1"/>
  <c r="U117"/>
  <c r="F277" s="1"/>
  <c r="T117"/>
  <c r="E277" s="1"/>
  <c r="V176"/>
  <c r="G283" s="1"/>
  <c r="W176"/>
  <c r="H283" s="1"/>
  <c r="W174"/>
  <c r="H281" s="1"/>
  <c r="V174"/>
  <c r="G281" s="1"/>
  <c r="W172"/>
  <c r="H279" s="1"/>
  <c r="V172"/>
  <c r="G279" s="1"/>
  <c r="Y208"/>
  <c r="J261" s="1"/>
  <c r="X208"/>
  <c r="I261" s="1"/>
  <c r="Y230"/>
  <c r="J283" s="1"/>
  <c r="X230"/>
  <c r="I283" s="1"/>
  <c r="X228"/>
  <c r="I281" s="1"/>
  <c r="Y228"/>
  <c r="J281" s="1"/>
  <c r="X226"/>
  <c r="I279" s="1"/>
  <c r="Y226"/>
  <c r="J279" s="1"/>
  <c r="S33"/>
  <c r="D246" s="1"/>
  <c r="R33"/>
  <c r="C246" s="1"/>
  <c r="U84"/>
  <c r="F244" s="1"/>
  <c r="T84"/>
  <c r="E244" s="1"/>
  <c r="U106"/>
  <c r="F266" s="1"/>
  <c r="T106"/>
  <c r="E266" s="1"/>
  <c r="W143"/>
  <c r="H250" s="1"/>
  <c r="V143"/>
  <c r="G250" s="1"/>
  <c r="Y197"/>
  <c r="J250" s="1"/>
  <c r="X197"/>
  <c r="I250" s="1"/>
  <c r="R27"/>
  <c r="S27"/>
  <c r="D240" s="1"/>
  <c r="R49"/>
  <c r="C262" s="1"/>
  <c r="S49"/>
  <c r="D262" s="1"/>
  <c r="T86"/>
  <c r="E246" s="1"/>
  <c r="U86"/>
  <c r="F246" s="1"/>
  <c r="T108"/>
  <c r="E268" s="1"/>
  <c r="U108"/>
  <c r="F268" s="1"/>
  <c r="V145"/>
  <c r="G252" s="1"/>
  <c r="W145"/>
  <c r="H252" s="1"/>
  <c r="Y201"/>
  <c r="J254" s="1"/>
  <c r="X201"/>
  <c r="I254" s="1"/>
  <c r="X187"/>
  <c r="I240" s="1"/>
  <c r="Y187"/>
  <c r="J240" s="1"/>
  <c r="X209"/>
  <c r="I262" s="1"/>
  <c r="Y209"/>
  <c r="J262" s="1"/>
  <c r="S29"/>
  <c r="D242" s="1"/>
  <c r="R29"/>
  <c r="C242" s="1"/>
  <c r="U80"/>
  <c r="F240" s="1"/>
  <c r="T80"/>
  <c r="E240" s="1"/>
  <c r="U102"/>
  <c r="F262" s="1"/>
  <c r="T102"/>
  <c r="E262" s="1"/>
  <c r="W139"/>
  <c r="H246" s="1"/>
  <c r="V139"/>
  <c r="G246" s="1"/>
  <c r="Y189"/>
  <c r="J242" s="1"/>
  <c r="X189"/>
  <c r="I242" s="1"/>
  <c r="S51"/>
  <c r="D264" s="1"/>
  <c r="R51"/>
  <c r="C264" s="1"/>
  <c r="R39"/>
  <c r="C252" s="1"/>
  <c r="S39"/>
  <c r="D252" s="1"/>
  <c r="T82"/>
  <c r="E242" s="1"/>
  <c r="U82"/>
  <c r="F242" s="1"/>
  <c r="T104"/>
  <c r="E264" s="1"/>
  <c r="U104"/>
  <c r="F264" s="1"/>
  <c r="V141"/>
  <c r="G248" s="1"/>
  <c r="W141"/>
  <c r="H248" s="1"/>
  <c r="Y193"/>
  <c r="J246" s="1"/>
  <c r="X193"/>
  <c r="I246" s="1"/>
  <c r="V161"/>
  <c r="G268" s="1"/>
  <c r="W161"/>
  <c r="H268" s="1"/>
  <c r="X199"/>
  <c r="I252" s="1"/>
  <c r="Y199"/>
  <c r="J252" s="1"/>
  <c r="S45"/>
  <c r="D258" s="1"/>
  <c r="R45"/>
  <c r="C258" s="1"/>
  <c r="R63"/>
  <c r="C276" s="1"/>
  <c r="S63"/>
  <c r="D276" s="1"/>
  <c r="U126"/>
  <c r="F286" s="1"/>
  <c r="T126"/>
  <c r="E286" s="1"/>
  <c r="V152"/>
  <c r="G259" s="1"/>
  <c r="W152"/>
  <c r="H259" s="1"/>
  <c r="W175"/>
  <c r="H282" s="1"/>
  <c r="V175"/>
  <c r="G282" s="1"/>
  <c r="W171"/>
  <c r="H278" s="1"/>
  <c r="V171"/>
  <c r="G278" s="1"/>
  <c r="Y231"/>
  <c r="J284" s="1"/>
  <c r="X231"/>
  <c r="I284" s="1"/>
  <c r="Y227"/>
  <c r="J280" s="1"/>
  <c r="X227"/>
  <c r="I280" s="1"/>
  <c r="Y223"/>
  <c r="J276" s="1"/>
  <c r="X223"/>
  <c r="I276" s="1"/>
  <c r="R43"/>
  <c r="C256" s="1"/>
  <c r="S43"/>
  <c r="D256" s="1"/>
  <c r="S69"/>
  <c r="D282" s="1"/>
  <c r="R69"/>
  <c r="C282" s="1"/>
  <c r="S65"/>
  <c r="D278" s="1"/>
  <c r="R65"/>
  <c r="C278" s="1"/>
  <c r="R59"/>
  <c r="C272" s="1"/>
  <c r="S59"/>
  <c r="D272" s="1"/>
  <c r="U96"/>
  <c r="F256" s="1"/>
  <c r="T96"/>
  <c r="E256" s="1"/>
  <c r="U122"/>
  <c r="F282" s="1"/>
  <c r="T122"/>
  <c r="E282" s="1"/>
  <c r="U118"/>
  <c r="F278" s="1"/>
  <c r="T118"/>
  <c r="E278" s="1"/>
  <c r="W179"/>
  <c r="H286" s="1"/>
  <c r="V179"/>
  <c r="G286" s="1"/>
  <c r="Y207"/>
  <c r="J260" s="1"/>
  <c r="X207"/>
  <c r="I260" s="1"/>
  <c r="X233"/>
  <c r="I286" s="1"/>
  <c r="Y233"/>
  <c r="J286" s="1"/>
  <c r="Y219"/>
  <c r="J272" s="1"/>
  <c r="X219"/>
  <c r="I272" s="1"/>
  <c r="S33" i="26"/>
  <c r="D246" s="1"/>
  <c r="R33"/>
  <c r="C246" s="1"/>
  <c r="S37"/>
  <c r="D250" s="1"/>
  <c r="R37"/>
  <c r="C250" s="1"/>
  <c r="R31"/>
  <c r="C244" s="1"/>
  <c r="S31"/>
  <c r="D244" s="1"/>
  <c r="R49"/>
  <c r="C262" s="1"/>
  <c r="S49"/>
  <c r="D262" s="1"/>
  <c r="S73"/>
  <c r="D286" s="1"/>
  <c r="R73"/>
  <c r="C286" s="1"/>
  <c r="S41"/>
  <c r="D254" s="1"/>
  <c r="R41"/>
  <c r="C254" s="1"/>
  <c r="S29"/>
  <c r="D242" s="1"/>
  <c r="R29"/>
  <c r="C242" s="1"/>
  <c r="R27"/>
  <c r="S27"/>
  <c r="D240" s="1"/>
  <c r="R43"/>
  <c r="C256" s="1"/>
  <c r="S43"/>
  <c r="D256" s="1"/>
  <c r="R59"/>
  <c r="C272" s="1"/>
  <c r="S59"/>
  <c r="D272" s="1"/>
  <c r="S69"/>
  <c r="D282" s="1"/>
  <c r="R69"/>
  <c r="C282" s="1"/>
  <c r="T84"/>
  <c r="E244" s="1"/>
  <c r="U84"/>
  <c r="F244" s="1"/>
  <c r="T92"/>
  <c r="E252" s="1"/>
  <c r="U92"/>
  <c r="F252" s="1"/>
  <c r="U100"/>
  <c r="F260" s="1"/>
  <c r="T100"/>
  <c r="E260" s="1"/>
  <c r="U112"/>
  <c r="F272" s="1"/>
  <c r="T112"/>
  <c r="E272" s="1"/>
  <c r="T126"/>
  <c r="E286" s="1"/>
  <c r="U126"/>
  <c r="F286" s="1"/>
  <c r="W137"/>
  <c r="H244" s="1"/>
  <c r="V137"/>
  <c r="G244" s="1"/>
  <c r="W145"/>
  <c r="H252" s="1"/>
  <c r="V145"/>
  <c r="G252" s="1"/>
  <c r="V153"/>
  <c r="G260" s="1"/>
  <c r="W153"/>
  <c r="H260" s="1"/>
  <c r="W165"/>
  <c r="H272" s="1"/>
  <c r="V165"/>
  <c r="G272" s="1"/>
  <c r="V179"/>
  <c r="G286" s="1"/>
  <c r="W179"/>
  <c r="H286" s="1"/>
  <c r="Y191"/>
  <c r="J244" s="1"/>
  <c r="X191"/>
  <c r="I244" s="1"/>
  <c r="Y199"/>
  <c r="J252" s="1"/>
  <c r="X199"/>
  <c r="I252" s="1"/>
  <c r="X207"/>
  <c r="I260" s="1"/>
  <c r="Y207"/>
  <c r="J260" s="1"/>
  <c r="Y219"/>
  <c r="J272" s="1"/>
  <c r="X219"/>
  <c r="I272" s="1"/>
  <c r="Y233"/>
  <c r="J286" s="1"/>
  <c r="X233"/>
  <c r="I286" s="1"/>
  <c r="U86"/>
  <c r="F246" s="1"/>
  <c r="T86"/>
  <c r="E246" s="1"/>
  <c r="U94"/>
  <c r="F254" s="1"/>
  <c r="T94"/>
  <c r="E254" s="1"/>
  <c r="U104"/>
  <c r="F264" s="1"/>
  <c r="T104"/>
  <c r="E264" s="1"/>
  <c r="U108"/>
  <c r="F268" s="1"/>
  <c r="T108"/>
  <c r="E268" s="1"/>
  <c r="T114"/>
  <c r="E274" s="1"/>
  <c r="U114"/>
  <c r="F274" s="1"/>
  <c r="T118"/>
  <c r="E278" s="1"/>
  <c r="U118"/>
  <c r="F278" s="1"/>
  <c r="U124"/>
  <c r="F284" s="1"/>
  <c r="T124"/>
  <c r="E284" s="1"/>
  <c r="V139"/>
  <c r="G246" s="1"/>
  <c r="W139"/>
  <c r="H246" s="1"/>
  <c r="V147"/>
  <c r="G254" s="1"/>
  <c r="W147"/>
  <c r="H254" s="1"/>
  <c r="V157"/>
  <c r="G264" s="1"/>
  <c r="W157"/>
  <c r="H264" s="1"/>
  <c r="V161"/>
  <c r="G268" s="1"/>
  <c r="W161"/>
  <c r="H268" s="1"/>
  <c r="V167"/>
  <c r="G274" s="1"/>
  <c r="W167"/>
  <c r="H274" s="1"/>
  <c r="V171"/>
  <c r="G278" s="1"/>
  <c r="W171"/>
  <c r="H278" s="1"/>
  <c r="W177"/>
  <c r="H284" s="1"/>
  <c r="V177"/>
  <c r="G284" s="1"/>
  <c r="X193"/>
  <c r="I246" s="1"/>
  <c r="Y193"/>
  <c r="J246" s="1"/>
  <c r="X201"/>
  <c r="I254" s="1"/>
  <c r="Y201"/>
  <c r="J254" s="1"/>
  <c r="X211"/>
  <c r="I264" s="1"/>
  <c r="Y211"/>
  <c r="J264" s="1"/>
  <c r="X215"/>
  <c r="I268" s="1"/>
  <c r="Y215"/>
  <c r="J268" s="1"/>
  <c r="X221"/>
  <c r="I274" s="1"/>
  <c r="Y221"/>
  <c r="J274" s="1"/>
  <c r="X225"/>
  <c r="I278" s="1"/>
  <c r="Y225"/>
  <c r="J278" s="1"/>
  <c r="Y231"/>
  <c r="J284" s="1"/>
  <c r="X231"/>
  <c r="I284" s="1"/>
  <c r="X223"/>
  <c r="I276" s="1"/>
  <c r="X206"/>
  <c r="I259" s="1"/>
  <c r="V159"/>
  <c r="G266" s="1"/>
  <c r="T116"/>
  <c r="E276" s="1"/>
  <c r="U99"/>
  <c r="F259" s="1"/>
  <c r="S46"/>
  <c r="D259" s="1"/>
  <c r="S63"/>
  <c r="D276" s="1"/>
  <c r="X221" i="27"/>
  <c r="I274" s="1"/>
  <c r="R61"/>
  <c r="C274" s="1"/>
  <c r="V166"/>
  <c r="G273" s="1"/>
  <c r="X214" i="26"/>
  <c r="I267" s="1"/>
  <c r="X221" i="28"/>
  <c r="I274" s="1"/>
  <c r="W168"/>
  <c r="H275" s="1"/>
  <c r="S62"/>
  <c r="D275" s="1"/>
  <c r="U114"/>
  <c r="F274" s="1"/>
  <c r="Y213" i="26"/>
  <c r="J266" s="1"/>
  <c r="W169"/>
  <c r="H276" s="1"/>
  <c r="W152"/>
  <c r="H259" s="1"/>
  <c r="T106"/>
  <c r="E266" s="1"/>
  <c r="R53"/>
  <c r="C266" s="1"/>
  <c r="T107"/>
  <c r="E267" s="1"/>
  <c r="X220" i="27"/>
  <c r="I273" s="1"/>
  <c r="U113"/>
  <c r="F273" s="1"/>
  <c r="V167"/>
  <c r="G274" s="1"/>
  <c r="S60"/>
  <c r="D273" s="1"/>
  <c r="C240" i="23"/>
  <c r="S68" i="27"/>
  <c r="D281" s="1"/>
  <c r="R68"/>
  <c r="C281" s="1"/>
  <c r="S64"/>
  <c r="D277" s="1"/>
  <c r="R64"/>
  <c r="C277" s="1"/>
  <c r="S62"/>
  <c r="D275" s="1"/>
  <c r="R62"/>
  <c r="C275" s="1"/>
  <c r="V168"/>
  <c r="G275" s="1"/>
  <c r="W168"/>
  <c r="H275" s="1"/>
  <c r="V180"/>
  <c r="G287" s="1"/>
  <c r="W180"/>
  <c r="H287" s="1"/>
  <c r="W150"/>
  <c r="H257" s="1"/>
  <c r="V150"/>
  <c r="G257" s="1"/>
  <c r="X226"/>
  <c r="I279" s="1"/>
  <c r="Y226"/>
  <c r="J279" s="1"/>
  <c r="Y232"/>
  <c r="J285" s="1"/>
  <c r="X232"/>
  <c r="I285" s="1"/>
  <c r="S74"/>
  <c r="D287" s="1"/>
  <c r="R74"/>
  <c r="C287" s="1"/>
  <c r="R70"/>
  <c r="C283" s="1"/>
  <c r="S70"/>
  <c r="D283" s="1"/>
  <c r="S66"/>
  <c r="D279" s="1"/>
  <c r="R66"/>
  <c r="C279" s="1"/>
  <c r="U99"/>
  <c r="F259" s="1"/>
  <c r="T99"/>
  <c r="E259" s="1"/>
  <c r="X204"/>
  <c r="I257" s="1"/>
  <c r="Y204"/>
  <c r="J257" s="1"/>
  <c r="X222"/>
  <c r="I275" s="1"/>
  <c r="Y222"/>
  <c r="J275" s="1"/>
  <c r="X230"/>
  <c r="I283" s="1"/>
  <c r="Y230"/>
  <c r="J283" s="1"/>
  <c r="X234"/>
  <c r="I287" s="1"/>
  <c r="Y234"/>
  <c r="J287" s="1"/>
  <c r="U113" i="26"/>
  <c r="F273" s="1"/>
  <c r="T113"/>
  <c r="E273" s="1"/>
  <c r="U123"/>
  <c r="F283" s="1"/>
  <c r="T123"/>
  <c r="E283" s="1"/>
  <c r="V166"/>
  <c r="G273" s="1"/>
  <c r="W166"/>
  <c r="H273" s="1"/>
  <c r="W176"/>
  <c r="H283" s="1"/>
  <c r="V176"/>
  <c r="G283" s="1"/>
  <c r="X220"/>
  <c r="I273" s="1"/>
  <c r="Y220"/>
  <c r="J273" s="1"/>
  <c r="Y230"/>
  <c r="J283" s="1"/>
  <c r="X230"/>
  <c r="I283" s="1"/>
  <c r="S72"/>
  <c r="D285" s="1"/>
  <c r="R72"/>
  <c r="C285" s="1"/>
  <c r="S68"/>
  <c r="D281" s="1"/>
  <c r="R68"/>
  <c r="C281" s="1"/>
  <c r="S64"/>
  <c r="D277" s="1"/>
  <c r="R64"/>
  <c r="C277" s="1"/>
  <c r="R60"/>
  <c r="C273" s="1"/>
  <c r="S60"/>
  <c r="D273" s="1"/>
  <c r="S56"/>
  <c r="D269" s="1"/>
  <c r="R56"/>
  <c r="C269" s="1"/>
  <c r="S52"/>
  <c r="D265" s="1"/>
  <c r="R52"/>
  <c r="C265" s="1"/>
  <c r="S48"/>
  <c r="D261" s="1"/>
  <c r="R48"/>
  <c r="C261" s="1"/>
  <c r="V156"/>
  <c r="G263" s="1"/>
  <c r="W156"/>
  <c r="H263" s="1"/>
  <c r="V162"/>
  <c r="G269" s="1"/>
  <c r="W162"/>
  <c r="H269" s="1"/>
  <c r="V168"/>
  <c r="G275" s="1"/>
  <c r="W168"/>
  <c r="H275" s="1"/>
  <c r="V178"/>
  <c r="G285" s="1"/>
  <c r="W178"/>
  <c r="H285" s="1"/>
  <c r="S47" i="27"/>
  <c r="D260" s="1"/>
  <c r="R47"/>
  <c r="C260" s="1"/>
  <c r="S39"/>
  <c r="D252" s="1"/>
  <c r="R39"/>
  <c r="C252" s="1"/>
  <c r="S57"/>
  <c r="D270" s="1"/>
  <c r="R57"/>
  <c r="C270" s="1"/>
  <c r="S51"/>
  <c r="D264" s="1"/>
  <c r="R51"/>
  <c r="C264" s="1"/>
  <c r="S27"/>
  <c r="D240" s="1"/>
  <c r="R27"/>
  <c r="S43"/>
  <c r="D256" s="1"/>
  <c r="R43"/>
  <c r="C256" s="1"/>
  <c r="R29"/>
  <c r="C242" s="1"/>
  <c r="S29"/>
  <c r="D242" s="1"/>
  <c r="S55"/>
  <c r="D268" s="1"/>
  <c r="R55"/>
  <c r="C268" s="1"/>
  <c r="S71"/>
  <c r="D284" s="1"/>
  <c r="R71"/>
  <c r="C284" s="1"/>
  <c r="T92"/>
  <c r="E252" s="1"/>
  <c r="U92"/>
  <c r="F252" s="1"/>
  <c r="T110"/>
  <c r="E270" s="1"/>
  <c r="U110"/>
  <c r="F270" s="1"/>
  <c r="U126"/>
  <c r="F286" s="1"/>
  <c r="T126"/>
  <c r="E286" s="1"/>
  <c r="W147"/>
  <c r="H254" s="1"/>
  <c r="V147"/>
  <c r="G254" s="1"/>
  <c r="W161"/>
  <c r="H268" s="1"/>
  <c r="V161"/>
  <c r="G268" s="1"/>
  <c r="V171"/>
  <c r="G278" s="1"/>
  <c r="W171"/>
  <c r="H278" s="1"/>
  <c r="Y187"/>
  <c r="J240" s="1"/>
  <c r="X187"/>
  <c r="I240" s="1"/>
  <c r="Y203"/>
  <c r="J256" s="1"/>
  <c r="X203"/>
  <c r="I256" s="1"/>
  <c r="Y229"/>
  <c r="J282" s="1"/>
  <c r="X229"/>
  <c r="I282" s="1"/>
  <c r="U88"/>
  <c r="F248" s="1"/>
  <c r="T88"/>
  <c r="E248" s="1"/>
  <c r="U106"/>
  <c r="F266" s="1"/>
  <c r="T106"/>
  <c r="E266" s="1"/>
  <c r="V135"/>
  <c r="G242" s="1"/>
  <c r="W135"/>
  <c r="H242" s="1"/>
  <c r="W153"/>
  <c r="H260" s="1"/>
  <c r="V153"/>
  <c r="G260" s="1"/>
  <c r="W165"/>
  <c r="H272" s="1"/>
  <c r="V165"/>
  <c r="G272" s="1"/>
  <c r="X191"/>
  <c r="I244" s="1"/>
  <c r="Y191"/>
  <c r="J244" s="1"/>
  <c r="X209"/>
  <c r="I262" s="1"/>
  <c r="Y209"/>
  <c r="J262" s="1"/>
  <c r="S67"/>
  <c r="D280" s="1"/>
  <c r="R67"/>
  <c r="C280" s="1"/>
  <c r="R59"/>
  <c r="C272" s="1"/>
  <c r="S59"/>
  <c r="D272" s="1"/>
  <c r="T82"/>
  <c r="E242" s="1"/>
  <c r="U82"/>
  <c r="F242" s="1"/>
  <c r="T90"/>
  <c r="E250" s="1"/>
  <c r="U90"/>
  <c r="F250" s="1"/>
  <c r="U98"/>
  <c r="F258" s="1"/>
  <c r="T98"/>
  <c r="E258" s="1"/>
  <c r="T104"/>
  <c r="E264" s="1"/>
  <c r="U104"/>
  <c r="F264" s="1"/>
  <c r="T112"/>
  <c r="E272" s="1"/>
  <c r="U112"/>
  <c r="F272" s="1"/>
  <c r="T118"/>
  <c r="E278" s="1"/>
  <c r="U118"/>
  <c r="F278" s="1"/>
  <c r="T124"/>
  <c r="E284" s="1"/>
  <c r="U124"/>
  <c r="F284" s="1"/>
  <c r="V137"/>
  <c r="G244" s="1"/>
  <c r="W137"/>
  <c r="H244" s="1"/>
  <c r="V145"/>
  <c r="G252" s="1"/>
  <c r="W145"/>
  <c r="H252" s="1"/>
  <c r="V155"/>
  <c r="G262" s="1"/>
  <c r="W155"/>
  <c r="H262" s="1"/>
  <c r="V163"/>
  <c r="G270" s="1"/>
  <c r="W163"/>
  <c r="H270" s="1"/>
  <c r="V175"/>
  <c r="G282" s="1"/>
  <c r="W175"/>
  <c r="H282" s="1"/>
  <c r="X189"/>
  <c r="I242" s="1"/>
  <c r="Y189"/>
  <c r="J242" s="1"/>
  <c r="X197"/>
  <c r="I250" s="1"/>
  <c r="Y197"/>
  <c r="J250" s="1"/>
  <c r="Y205"/>
  <c r="J258" s="1"/>
  <c r="X205"/>
  <c r="I258" s="1"/>
  <c r="X211"/>
  <c r="I264" s="1"/>
  <c r="Y211"/>
  <c r="J264" s="1"/>
  <c r="X219"/>
  <c r="I272" s="1"/>
  <c r="Y219"/>
  <c r="J272" s="1"/>
  <c r="Y225"/>
  <c r="J278" s="1"/>
  <c r="X225"/>
  <c r="I278" s="1"/>
  <c r="Y231"/>
  <c r="J284" s="1"/>
  <c r="X231"/>
  <c r="I284" s="1"/>
  <c r="Y220" i="23"/>
  <c r="J273" s="1"/>
  <c r="X220"/>
  <c r="I273" s="1"/>
  <c r="V151" i="28"/>
  <c r="G258" s="1"/>
  <c r="W151"/>
  <c r="H258" s="1"/>
  <c r="W170"/>
  <c r="H277" s="1"/>
  <c r="V170"/>
  <c r="G277" s="1"/>
  <c r="X232"/>
  <c r="I285" s="1"/>
  <c r="Y232"/>
  <c r="J285" s="1"/>
  <c r="R46"/>
  <c r="C259" s="1"/>
  <c r="S46"/>
  <c r="D259" s="1"/>
  <c r="S64"/>
  <c r="D277" s="1"/>
  <c r="R64"/>
  <c r="C277" s="1"/>
  <c r="T101"/>
  <c r="E261" s="1"/>
  <c r="U101"/>
  <c r="F261" s="1"/>
  <c r="U125"/>
  <c r="F285" s="1"/>
  <c r="T125"/>
  <c r="E285" s="1"/>
  <c r="X206"/>
  <c r="I259" s="1"/>
  <c r="Y206"/>
  <c r="J259" s="1"/>
  <c r="S55"/>
  <c r="D268" s="1"/>
  <c r="R55"/>
  <c r="C268" s="1"/>
  <c r="U92"/>
  <c r="F252" s="1"/>
  <c r="T92"/>
  <c r="E252" s="1"/>
  <c r="W135"/>
  <c r="H242" s="1"/>
  <c r="V135"/>
  <c r="G242" s="1"/>
  <c r="W163"/>
  <c r="H270" s="1"/>
  <c r="V163"/>
  <c r="G270" s="1"/>
  <c r="S37"/>
  <c r="D250" s="1"/>
  <c r="R37"/>
  <c r="C250" s="1"/>
  <c r="R35"/>
  <c r="C248" s="1"/>
  <c r="S35"/>
  <c r="D248" s="1"/>
  <c r="R57"/>
  <c r="C270" s="1"/>
  <c r="S57"/>
  <c r="D270" s="1"/>
  <c r="T94"/>
  <c r="E254" s="1"/>
  <c r="U94"/>
  <c r="F254" s="1"/>
  <c r="V137"/>
  <c r="G244" s="1"/>
  <c r="W137"/>
  <c r="H244" s="1"/>
  <c r="W159"/>
  <c r="H266" s="1"/>
  <c r="V159"/>
  <c r="G266" s="1"/>
  <c r="V157"/>
  <c r="G264" s="1"/>
  <c r="W157"/>
  <c r="H264" s="1"/>
  <c r="X195"/>
  <c r="I248" s="1"/>
  <c r="Y195"/>
  <c r="J248" s="1"/>
  <c r="X217"/>
  <c r="I270" s="1"/>
  <c r="Y217"/>
  <c r="J270" s="1"/>
  <c r="S41"/>
  <c r="D254" s="1"/>
  <c r="R41"/>
  <c r="C254" s="1"/>
  <c r="U88"/>
  <c r="F248" s="1"/>
  <c r="T88"/>
  <c r="E248" s="1"/>
  <c r="U110"/>
  <c r="F270" s="1"/>
  <c r="T110"/>
  <c r="E270" s="1"/>
  <c r="W147"/>
  <c r="H254" s="1"/>
  <c r="V147"/>
  <c r="G254" s="1"/>
  <c r="Y215"/>
  <c r="J268" s="1"/>
  <c r="X215"/>
  <c r="I268" s="1"/>
  <c r="R31"/>
  <c r="C244" s="1"/>
  <c r="S31"/>
  <c r="D244" s="1"/>
  <c r="R53"/>
  <c r="C266" s="1"/>
  <c r="S53"/>
  <c r="D266" s="1"/>
  <c r="T90"/>
  <c r="E250" s="1"/>
  <c r="U90"/>
  <c r="F250" s="1"/>
  <c r="V133"/>
  <c r="G240" s="1"/>
  <c r="W133"/>
  <c r="H240" s="1"/>
  <c r="V155"/>
  <c r="G262" s="1"/>
  <c r="W155"/>
  <c r="H262" s="1"/>
  <c r="Y211"/>
  <c r="J264" s="1"/>
  <c r="X211"/>
  <c r="I264" s="1"/>
  <c r="X191"/>
  <c r="I244" s="1"/>
  <c r="Y191"/>
  <c r="J244" s="1"/>
  <c r="X213"/>
  <c r="I266" s="1"/>
  <c r="Y213"/>
  <c r="J266" s="1"/>
  <c r="S73"/>
  <c r="D286" s="1"/>
  <c r="R73"/>
  <c r="C286" s="1"/>
  <c r="U98"/>
  <c r="F258" s="1"/>
  <c r="T98"/>
  <c r="E258" s="1"/>
  <c r="T116"/>
  <c r="E276" s="1"/>
  <c r="U116"/>
  <c r="F276" s="1"/>
  <c r="U112"/>
  <c r="F272" s="1"/>
  <c r="T112"/>
  <c r="E272" s="1"/>
  <c r="V177"/>
  <c r="G284" s="1"/>
  <c r="W177"/>
  <c r="H284" s="1"/>
  <c r="V173"/>
  <c r="G280" s="1"/>
  <c r="W173"/>
  <c r="H280" s="1"/>
  <c r="X205"/>
  <c r="I258" s="1"/>
  <c r="Y205"/>
  <c r="J258" s="1"/>
  <c r="X229"/>
  <c r="I282" s="1"/>
  <c r="Y229"/>
  <c r="J282" s="1"/>
  <c r="X225"/>
  <c r="I278" s="1"/>
  <c r="Y225"/>
  <c r="J278" s="1"/>
  <c r="S47"/>
  <c r="D260" s="1"/>
  <c r="R47"/>
  <c r="C260" s="1"/>
  <c r="R71"/>
  <c r="C284" s="1"/>
  <c r="S71"/>
  <c r="D284" s="1"/>
  <c r="R67"/>
  <c r="C280" s="1"/>
  <c r="S67"/>
  <c r="D280" s="1"/>
  <c r="T100"/>
  <c r="E260" s="1"/>
  <c r="U100"/>
  <c r="F260" s="1"/>
  <c r="T124"/>
  <c r="E284" s="1"/>
  <c r="U124"/>
  <c r="F284" s="1"/>
  <c r="T120"/>
  <c r="E280" s="1"/>
  <c r="U120"/>
  <c r="F280" s="1"/>
  <c r="V150"/>
  <c r="G257" s="1"/>
  <c r="W150"/>
  <c r="H257" s="1"/>
  <c r="V169"/>
  <c r="G276" s="1"/>
  <c r="W169"/>
  <c r="H276" s="1"/>
  <c r="W165"/>
  <c r="H272" s="1"/>
  <c r="V165"/>
  <c r="G272" s="1"/>
  <c r="X203"/>
  <c r="I256" s="1"/>
  <c r="Y203"/>
  <c r="J256" s="1"/>
  <c r="R45" i="26"/>
  <c r="C258" s="1"/>
  <c r="S45"/>
  <c r="D258" s="1"/>
  <c r="S47"/>
  <c r="D260" s="1"/>
  <c r="R47"/>
  <c r="C260" s="1"/>
  <c r="R71"/>
  <c r="C284" s="1"/>
  <c r="S71"/>
  <c r="D284" s="1"/>
  <c r="R39"/>
  <c r="C252" s="1"/>
  <c r="S39"/>
  <c r="D252" s="1"/>
  <c r="R57"/>
  <c r="C270" s="1"/>
  <c r="S57"/>
  <c r="D270" s="1"/>
  <c r="R67"/>
  <c r="C280" s="1"/>
  <c r="S67"/>
  <c r="D280" s="1"/>
  <c r="S51"/>
  <c r="D264" s="1"/>
  <c r="R51"/>
  <c r="C264" s="1"/>
  <c r="S55"/>
  <c r="D268" s="1"/>
  <c r="R55"/>
  <c r="C268" s="1"/>
  <c r="S61"/>
  <c r="D274" s="1"/>
  <c r="R61"/>
  <c r="C274" s="1"/>
  <c r="R35"/>
  <c r="C248" s="1"/>
  <c r="S35"/>
  <c r="D248" s="1"/>
  <c r="S65"/>
  <c r="D278" s="1"/>
  <c r="R65"/>
  <c r="C278" s="1"/>
  <c r="T80"/>
  <c r="E240" s="1"/>
  <c r="U80"/>
  <c r="F240" s="1"/>
  <c r="T88"/>
  <c r="E248" s="1"/>
  <c r="U88"/>
  <c r="F248" s="1"/>
  <c r="T96"/>
  <c r="E256" s="1"/>
  <c r="U96"/>
  <c r="F256" s="1"/>
  <c r="T102"/>
  <c r="E262" s="1"/>
  <c r="U102"/>
  <c r="F262" s="1"/>
  <c r="T122"/>
  <c r="E282" s="1"/>
  <c r="U122"/>
  <c r="F282" s="1"/>
  <c r="W133"/>
  <c r="H240" s="1"/>
  <c r="V133"/>
  <c r="G240" s="1"/>
  <c r="W141"/>
  <c r="H248" s="1"/>
  <c r="V141"/>
  <c r="G248" s="1"/>
  <c r="W149"/>
  <c r="H256" s="1"/>
  <c r="V149"/>
  <c r="G256" s="1"/>
  <c r="W155"/>
  <c r="H262" s="1"/>
  <c r="V155"/>
  <c r="G262" s="1"/>
  <c r="V175"/>
  <c r="G282" s="1"/>
  <c r="W175"/>
  <c r="H282" s="1"/>
  <c r="Y187"/>
  <c r="J240" s="1"/>
  <c r="X187"/>
  <c r="I240" s="1"/>
  <c r="Y195"/>
  <c r="J248" s="1"/>
  <c r="X195"/>
  <c r="I248" s="1"/>
  <c r="Y203"/>
  <c r="J256" s="1"/>
  <c r="X203"/>
  <c r="I256" s="1"/>
  <c r="Y209"/>
  <c r="J262" s="1"/>
  <c r="X209"/>
  <c r="I262" s="1"/>
  <c r="X229"/>
  <c r="I282" s="1"/>
  <c r="Y229"/>
  <c r="J282" s="1"/>
  <c r="U82"/>
  <c r="F242" s="1"/>
  <c r="T82"/>
  <c r="E242" s="1"/>
  <c r="U90"/>
  <c r="F250" s="1"/>
  <c r="T90"/>
  <c r="E250" s="1"/>
  <c r="T98"/>
  <c r="E258" s="1"/>
  <c r="U98"/>
  <c r="F258" s="1"/>
  <c r="T110"/>
  <c r="E270" s="1"/>
  <c r="U110"/>
  <c r="F270" s="1"/>
  <c r="U120"/>
  <c r="F280" s="1"/>
  <c r="T120"/>
  <c r="E280" s="1"/>
  <c r="V135"/>
  <c r="G242" s="1"/>
  <c r="W135"/>
  <c r="H242" s="1"/>
  <c r="V143"/>
  <c r="G250" s="1"/>
  <c r="W143"/>
  <c r="H250" s="1"/>
  <c r="W151"/>
  <c r="H258" s="1"/>
  <c r="V151"/>
  <c r="G258" s="1"/>
  <c r="W163"/>
  <c r="H270" s="1"/>
  <c r="V163"/>
  <c r="G270" s="1"/>
  <c r="W173"/>
  <c r="H280" s="1"/>
  <c r="V173"/>
  <c r="G280" s="1"/>
  <c r="X189"/>
  <c r="I242" s="1"/>
  <c r="Y189"/>
  <c r="J242" s="1"/>
  <c r="X197"/>
  <c r="I250" s="1"/>
  <c r="Y197"/>
  <c r="J250" s="1"/>
  <c r="Y205"/>
  <c r="J258" s="1"/>
  <c r="X205"/>
  <c r="I258" s="1"/>
  <c r="Y217"/>
  <c r="J270" s="1"/>
  <c r="X217"/>
  <c r="I270" s="1"/>
  <c r="Y227"/>
  <c r="J280" s="1"/>
  <c r="X227"/>
  <c r="I280" s="1"/>
  <c r="R54"/>
  <c r="C267" s="1"/>
  <c r="T111" i="25"/>
  <c r="E271" s="1"/>
  <c r="U111"/>
  <c r="F271" s="1"/>
  <c r="T113"/>
  <c r="E273" s="1"/>
  <c r="U113"/>
  <c r="F273" s="1"/>
  <c r="T127"/>
  <c r="E287" s="1"/>
  <c r="U127"/>
  <c r="F287" s="1"/>
  <c r="X218"/>
  <c r="I271" s="1"/>
  <c r="Y218"/>
  <c r="J271" s="1"/>
  <c r="R48"/>
  <c r="C261" s="1"/>
  <c r="S48"/>
  <c r="D261" s="1"/>
  <c r="T101"/>
  <c r="E261" s="1"/>
  <c r="U101"/>
  <c r="F261" s="1"/>
  <c r="X208"/>
  <c r="I261" s="1"/>
  <c r="Y208"/>
  <c r="J261" s="1"/>
  <c r="Y220"/>
  <c r="J273" s="1"/>
  <c r="X220"/>
  <c r="I273" s="1"/>
  <c r="X234"/>
  <c r="I287" s="1"/>
  <c r="Y234"/>
  <c r="J287" s="1"/>
  <c r="R33"/>
  <c r="C246" s="1"/>
  <c r="S33"/>
  <c r="D246" s="1"/>
  <c r="S51"/>
  <c r="D264" s="1"/>
  <c r="R51"/>
  <c r="C264" s="1"/>
  <c r="R31"/>
  <c r="C244" s="1"/>
  <c r="S31"/>
  <c r="D244" s="1"/>
  <c r="R57"/>
  <c r="C270" s="1"/>
  <c r="S57"/>
  <c r="D270" s="1"/>
  <c r="R67"/>
  <c r="C280" s="1"/>
  <c r="S67"/>
  <c r="D280" s="1"/>
  <c r="S27"/>
  <c r="D240" s="1"/>
  <c r="R27"/>
  <c r="C240" s="1"/>
  <c r="R37"/>
  <c r="C250" s="1"/>
  <c r="S37"/>
  <c r="D250" s="1"/>
  <c r="S55"/>
  <c r="D268" s="1"/>
  <c r="R55"/>
  <c r="C268" s="1"/>
  <c r="R39"/>
  <c r="C252" s="1"/>
  <c r="S39"/>
  <c r="D252" s="1"/>
  <c r="R59"/>
  <c r="C272" s="1"/>
  <c r="S59"/>
  <c r="D272" s="1"/>
  <c r="S69"/>
  <c r="D282" s="1"/>
  <c r="R69"/>
  <c r="C282" s="1"/>
  <c r="U82"/>
  <c r="F242" s="1"/>
  <c r="T82"/>
  <c r="E242" s="1"/>
  <c r="U90"/>
  <c r="F250" s="1"/>
  <c r="T90"/>
  <c r="E250" s="1"/>
  <c r="T98"/>
  <c r="E258" s="1"/>
  <c r="U98"/>
  <c r="F258" s="1"/>
  <c r="U108"/>
  <c r="F268" s="1"/>
  <c r="T108"/>
  <c r="E268" s="1"/>
  <c r="T122"/>
  <c r="E282" s="1"/>
  <c r="U122"/>
  <c r="F282" s="1"/>
  <c r="W137"/>
  <c r="H244" s="1"/>
  <c r="V137"/>
  <c r="G244" s="1"/>
  <c r="W145"/>
  <c r="H252" s="1"/>
  <c r="V145"/>
  <c r="G252" s="1"/>
  <c r="V153"/>
  <c r="G260" s="1"/>
  <c r="W153"/>
  <c r="H260" s="1"/>
  <c r="W159"/>
  <c r="H266" s="1"/>
  <c r="V159"/>
  <c r="G266" s="1"/>
  <c r="W165"/>
  <c r="H272" s="1"/>
  <c r="V165"/>
  <c r="G272" s="1"/>
  <c r="W169"/>
  <c r="H276" s="1"/>
  <c r="V169"/>
  <c r="G276" s="1"/>
  <c r="W177"/>
  <c r="H284" s="1"/>
  <c r="V177"/>
  <c r="G284" s="1"/>
  <c r="X189"/>
  <c r="I242" s="1"/>
  <c r="Y189"/>
  <c r="J242" s="1"/>
  <c r="X197"/>
  <c r="I250" s="1"/>
  <c r="Y197"/>
  <c r="J250" s="1"/>
  <c r="Y205"/>
  <c r="J258" s="1"/>
  <c r="X205"/>
  <c r="I258" s="1"/>
  <c r="X215"/>
  <c r="I268" s="1"/>
  <c r="Y215"/>
  <c r="J268" s="1"/>
  <c r="X221"/>
  <c r="I274" s="1"/>
  <c r="Y221"/>
  <c r="J274" s="1"/>
  <c r="X227"/>
  <c r="I280" s="1"/>
  <c r="Y227"/>
  <c r="J280" s="1"/>
  <c r="Y233"/>
  <c r="J286" s="1"/>
  <c r="X233"/>
  <c r="I286" s="1"/>
  <c r="T80"/>
  <c r="E240" s="1"/>
  <c r="U80"/>
  <c r="F240" s="1"/>
  <c r="T88"/>
  <c r="E248" s="1"/>
  <c r="U88"/>
  <c r="F248" s="1"/>
  <c r="T96"/>
  <c r="E256" s="1"/>
  <c r="U96"/>
  <c r="F256" s="1"/>
  <c r="T102"/>
  <c r="E262" s="1"/>
  <c r="U102"/>
  <c r="F262" s="1"/>
  <c r="T110"/>
  <c r="E270" s="1"/>
  <c r="U110"/>
  <c r="F270" s="1"/>
  <c r="T114"/>
  <c r="E274" s="1"/>
  <c r="U114"/>
  <c r="F274" s="1"/>
  <c r="U120"/>
  <c r="F280" s="1"/>
  <c r="T120"/>
  <c r="E280" s="1"/>
  <c r="T126"/>
  <c r="E286" s="1"/>
  <c r="U126"/>
  <c r="F286" s="1"/>
  <c r="V139"/>
  <c r="G246" s="1"/>
  <c r="W139"/>
  <c r="H246" s="1"/>
  <c r="V147"/>
  <c r="G254" s="1"/>
  <c r="W147"/>
  <c r="H254" s="1"/>
  <c r="V157"/>
  <c r="G264" s="1"/>
  <c r="W157"/>
  <c r="H264" s="1"/>
  <c r="V171"/>
  <c r="G278" s="1"/>
  <c r="W171"/>
  <c r="H278" s="1"/>
  <c r="Y187"/>
  <c r="J240" s="1"/>
  <c r="X187"/>
  <c r="I240" s="1"/>
  <c r="Y195"/>
  <c r="J248" s="1"/>
  <c r="X195"/>
  <c r="I248" s="1"/>
  <c r="Y203"/>
  <c r="J256" s="1"/>
  <c r="X203"/>
  <c r="I256" s="1"/>
  <c r="Y209"/>
  <c r="J262" s="1"/>
  <c r="X209"/>
  <c r="I262" s="1"/>
  <c r="Y217"/>
  <c r="J270" s="1"/>
  <c r="X217"/>
  <c r="I270" s="1"/>
  <c r="Y229"/>
  <c r="J282" s="1"/>
  <c r="X229"/>
  <c r="I282" s="1"/>
  <c r="R60"/>
  <c r="C273" s="1"/>
  <c r="S60"/>
  <c r="D273" s="1"/>
  <c r="S74"/>
  <c r="D287" s="1"/>
  <c r="R74"/>
  <c r="C287" s="1"/>
  <c r="V154"/>
  <c r="G261" s="1"/>
  <c r="W154"/>
  <c r="H261" s="1"/>
  <c r="S58"/>
  <c r="D271" s="1"/>
  <c r="R58"/>
  <c r="C271" s="1"/>
  <c r="V164"/>
  <c r="G271" s="1"/>
  <c r="W164"/>
  <c r="H271" s="1"/>
  <c r="V166"/>
  <c r="G273" s="1"/>
  <c r="W166"/>
  <c r="H273" s="1"/>
  <c r="V180"/>
  <c r="G287" s="1"/>
  <c r="W180"/>
  <c r="H287" s="1"/>
  <c r="S35"/>
  <c r="D248" s="1"/>
  <c r="R35"/>
  <c r="C248" s="1"/>
  <c r="S41"/>
  <c r="D254" s="1"/>
  <c r="R41"/>
  <c r="C254" s="1"/>
  <c r="S61"/>
  <c r="D274" s="1"/>
  <c r="R61"/>
  <c r="C274" s="1"/>
  <c r="R43"/>
  <c r="C256" s="1"/>
  <c r="S43"/>
  <c r="D256" s="1"/>
  <c r="R63"/>
  <c r="C276" s="1"/>
  <c r="S63"/>
  <c r="D276" s="1"/>
  <c r="S73"/>
  <c r="D286" s="1"/>
  <c r="R73"/>
  <c r="C286" s="1"/>
  <c r="R29"/>
  <c r="C242" s="1"/>
  <c r="S29"/>
  <c r="D242" s="1"/>
  <c r="S45"/>
  <c r="D258" s="1"/>
  <c r="R45"/>
  <c r="C258" s="1"/>
  <c r="R71"/>
  <c r="C284" s="1"/>
  <c r="S71"/>
  <c r="D284" s="1"/>
  <c r="R53"/>
  <c r="C266" s="1"/>
  <c r="S53"/>
  <c r="D266" s="1"/>
  <c r="S65"/>
  <c r="D278" s="1"/>
  <c r="R65"/>
  <c r="C278" s="1"/>
  <c r="R49"/>
  <c r="C262" s="1"/>
  <c r="S49"/>
  <c r="D262" s="1"/>
  <c r="U86"/>
  <c r="F246" s="1"/>
  <c r="T86"/>
  <c r="E246" s="1"/>
  <c r="U94"/>
  <c r="F254" s="1"/>
  <c r="T94"/>
  <c r="E254" s="1"/>
  <c r="U104"/>
  <c r="F264" s="1"/>
  <c r="T104"/>
  <c r="E264" s="1"/>
  <c r="T118"/>
  <c r="E278" s="1"/>
  <c r="U118"/>
  <c r="F278" s="1"/>
  <c r="W133"/>
  <c r="H240" s="1"/>
  <c r="V133"/>
  <c r="G240" s="1"/>
  <c r="W141"/>
  <c r="H248" s="1"/>
  <c r="V141"/>
  <c r="G248" s="1"/>
  <c r="W149"/>
  <c r="H256" s="1"/>
  <c r="V149"/>
  <c r="G256" s="1"/>
  <c r="W155"/>
  <c r="H262" s="1"/>
  <c r="V155"/>
  <c r="G262" s="1"/>
  <c r="W163"/>
  <c r="H270" s="1"/>
  <c r="V163"/>
  <c r="G270" s="1"/>
  <c r="V167"/>
  <c r="G274" s="1"/>
  <c r="W167"/>
  <c r="H274" s="1"/>
  <c r="W173"/>
  <c r="H280" s="1"/>
  <c r="V173"/>
  <c r="G280" s="1"/>
  <c r="V179"/>
  <c r="G286" s="1"/>
  <c r="W179"/>
  <c r="H286" s="1"/>
  <c r="X193"/>
  <c r="I246" s="1"/>
  <c r="Y193"/>
  <c r="J246" s="1"/>
  <c r="X201"/>
  <c r="I254" s="1"/>
  <c r="Y201"/>
  <c r="J254" s="1"/>
  <c r="X211"/>
  <c r="I264" s="1"/>
  <c r="Y211"/>
  <c r="J264" s="1"/>
  <c r="Y219"/>
  <c r="J272" s="1"/>
  <c r="X219"/>
  <c r="I272" s="1"/>
  <c r="X223"/>
  <c r="I276" s="1"/>
  <c r="Y223"/>
  <c r="J276" s="1"/>
  <c r="X231"/>
  <c r="I284" s="1"/>
  <c r="Y231"/>
  <c r="J284" s="1"/>
  <c r="S47"/>
  <c r="D260" s="1"/>
  <c r="R47"/>
  <c r="C260" s="1"/>
  <c r="T84"/>
  <c r="E244" s="1"/>
  <c r="U84"/>
  <c r="F244" s="1"/>
  <c r="T92"/>
  <c r="E252" s="1"/>
  <c r="U92"/>
  <c r="F252" s="1"/>
  <c r="U100"/>
  <c r="F260" s="1"/>
  <c r="T100"/>
  <c r="E260" s="1"/>
  <c r="T106"/>
  <c r="E266" s="1"/>
  <c r="U106"/>
  <c r="F266" s="1"/>
  <c r="T112"/>
  <c r="E272" s="1"/>
  <c r="U112"/>
  <c r="F272" s="1"/>
  <c r="U116"/>
  <c r="F276" s="1"/>
  <c r="T116"/>
  <c r="E276" s="1"/>
  <c r="U124"/>
  <c r="F284" s="1"/>
  <c r="T124"/>
  <c r="E284" s="1"/>
  <c r="V135"/>
  <c r="G242" s="1"/>
  <c r="W135"/>
  <c r="H242" s="1"/>
  <c r="V143"/>
  <c r="G250" s="1"/>
  <c r="W143"/>
  <c r="H250" s="1"/>
  <c r="W151"/>
  <c r="H258" s="1"/>
  <c r="V151"/>
  <c r="G258" s="1"/>
  <c r="V161"/>
  <c r="G268" s="1"/>
  <c r="W161"/>
  <c r="H268" s="1"/>
  <c r="V175"/>
  <c r="G282" s="1"/>
  <c r="W175"/>
  <c r="H282" s="1"/>
  <c r="Y191"/>
  <c r="J244" s="1"/>
  <c r="X191"/>
  <c r="I244" s="1"/>
  <c r="Y199"/>
  <c r="J252" s="1"/>
  <c r="X199"/>
  <c r="I252" s="1"/>
  <c r="X207"/>
  <c r="I260" s="1"/>
  <c r="Y207"/>
  <c r="J260" s="1"/>
  <c r="Y213"/>
  <c r="J266" s="1"/>
  <c r="X213"/>
  <c r="I266" s="1"/>
  <c r="Y225"/>
  <c r="J278" s="1"/>
  <c r="X225"/>
  <c r="I278" s="1"/>
  <c r="C240" i="27" l="1"/>
  <c r="C240" i="26"/>
  <c r="R75"/>
  <c r="C240" i="28"/>
  <c r="R75"/>
</calcChain>
</file>

<file path=xl/comments1.xml><?xml version="1.0" encoding="utf-8"?>
<comments xmlns="http://schemas.openxmlformats.org/spreadsheetml/2006/main">
  <authors>
    <author>user</author>
  </authors>
  <commentList>
    <comment ref="J9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Directive 2010/30/EU </t>
        </r>
        <r>
          <rPr>
            <sz val="9"/>
            <color indexed="81"/>
            <rFont val="Tahoma"/>
            <family val="2"/>
            <charset val="161"/>
          </rPr>
          <t xml:space="preserve">
(after 1/07/2014)</t>
        </r>
      </text>
    </comment>
    <comment ref="G23" authorId="0">
      <text>
        <r>
          <rPr>
            <b/>
            <sz val="9"/>
            <color indexed="81"/>
            <rFont val="Tahoma"/>
            <family val="2"/>
            <charset val="161"/>
          </rPr>
          <t>Energy Saving Trust</t>
        </r>
      </text>
    </comment>
    <comment ref="B35" authorId="0">
      <text>
        <r>
          <rPr>
            <b/>
            <sz val="9"/>
            <color indexed="81"/>
            <rFont val="Tahoma"/>
            <family val="2"/>
            <charset val="161"/>
          </rPr>
          <t>www.confusedaboutenergy.co.uk
http://efficient-products.defra.gov.uk/spm/download/document/id/558</t>
        </r>
      </text>
    </comment>
    <comment ref="B60" authorId="0">
      <text>
        <r>
          <rPr>
            <b/>
            <sz val="9"/>
            <color indexed="81"/>
            <rFont val="Tahoma"/>
            <family val="2"/>
            <charset val="161"/>
          </rPr>
          <t>carbon footprint</t>
        </r>
      </text>
    </comment>
    <comment ref="H60" authorId="0">
      <text>
        <r>
          <rPr>
            <sz val="9"/>
            <color indexed="81"/>
            <rFont val="Tahoma"/>
            <family val="2"/>
            <charset val="161"/>
          </rPr>
          <t xml:space="preserve">carbon footprint
</t>
        </r>
      </text>
    </comment>
    <comment ref="B68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Directive 2010/30/EU 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79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Directive 2010/30/EU 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95" authorId="0">
      <text>
        <r>
          <rPr>
            <b/>
            <sz val="9"/>
            <color indexed="81"/>
            <rFont val="Tahoma"/>
            <family val="2"/>
            <charset val="161"/>
          </rPr>
          <t>http://www.eu-energystar.org/en/en_008b.shtml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161"/>
          </rPr>
          <t>European Union energy label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Directive 2010/30/EU 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3" authorId="0">
      <text>
        <r>
          <rPr>
            <sz val="9"/>
            <color indexed="81"/>
            <rFont val="Tahoma"/>
            <family val="2"/>
            <charset val="161"/>
          </rPr>
          <t xml:space="preserve">General Electric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161"/>
          </rPr>
          <t>use for 20 min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General Electric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30 min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wet appliances from PhD student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assuming each use 3 min
</t>
        </r>
      </text>
    </comment>
    <comment ref="J18" authorId="0">
      <text>
        <r>
          <rPr>
            <sz val="9"/>
            <color indexed="81"/>
            <rFont val="Tahoma"/>
            <family val="2"/>
            <charset val="161"/>
          </rPr>
          <t xml:space="preserve">assuming 3 hours for charging a phione. 
GE 4W.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1"/>
          </rPr>
          <t>General Electric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8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3" authorId="0">
      <text>
        <r>
          <rPr>
            <sz val="9"/>
            <color indexed="81"/>
            <rFont val="Tahoma"/>
            <family val="2"/>
            <charset val="161"/>
          </rPr>
          <t xml:space="preserve">General Electric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161"/>
          </rPr>
          <t>use for 20 min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General Electric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30 min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wet appliances from PhD student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assuming each use 3 min
</t>
        </r>
      </text>
    </comment>
    <comment ref="J18" authorId="0">
      <text>
        <r>
          <rPr>
            <sz val="9"/>
            <color indexed="81"/>
            <rFont val="Tahoma"/>
            <family val="2"/>
            <charset val="161"/>
          </rPr>
          <t xml:space="preserve">assuming 3 hours for charging a phione. 
GE 4W.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1"/>
          </rPr>
          <t>General Electric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8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K3" authorId="0">
      <text>
        <r>
          <rPr>
            <sz val="9"/>
            <color indexed="81"/>
            <rFont val="Tahoma"/>
            <family val="2"/>
            <charset val="161"/>
          </rPr>
          <t xml:space="preserve">General Electric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161"/>
          </rPr>
          <t>use for 20 min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General Electric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30 min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wet appliances from PhD student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assuming each use 3 min
</t>
        </r>
      </text>
    </comment>
    <comment ref="J18" authorId="0">
      <text>
        <r>
          <rPr>
            <sz val="9"/>
            <color indexed="81"/>
            <rFont val="Tahoma"/>
            <family val="2"/>
            <charset val="161"/>
          </rPr>
          <t xml:space="preserve">assuming 3 hours for charging a phione. 
GE 4W.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1"/>
          </rPr>
          <t>General Electric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8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K3" authorId="0">
      <text>
        <r>
          <rPr>
            <sz val="9"/>
            <color indexed="81"/>
            <rFont val="Tahoma"/>
            <family val="2"/>
            <charset val="161"/>
          </rPr>
          <t xml:space="preserve">General Electric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161"/>
          </rPr>
          <t>use for 20 min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General Electric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30 min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wet appliances from PhD student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assuming each use 3 min
</t>
        </r>
      </text>
    </comment>
    <comment ref="J18" authorId="0">
      <text>
        <r>
          <rPr>
            <sz val="9"/>
            <color indexed="81"/>
            <rFont val="Tahoma"/>
            <family val="2"/>
            <charset val="161"/>
          </rPr>
          <t xml:space="preserve">assuming 3 hours for charging a phione. 
GE 4W.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1"/>
          </rPr>
          <t>General Electric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8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K3" authorId="0">
      <text>
        <r>
          <rPr>
            <sz val="9"/>
            <color indexed="81"/>
            <rFont val="Tahoma"/>
            <family val="2"/>
            <charset val="161"/>
          </rPr>
          <t xml:space="preserve">General Electric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161"/>
          </rPr>
          <t>use for 20 min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General Electric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30 min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wet appliances from PhD student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assuming each use 3 min
</t>
        </r>
      </text>
    </comment>
    <comment ref="J18" authorId="0">
      <text>
        <r>
          <rPr>
            <sz val="9"/>
            <color indexed="81"/>
            <rFont val="Tahoma"/>
            <family val="2"/>
            <charset val="161"/>
          </rPr>
          <t xml:space="preserve">assuming 3 hours for charging a phione. 
GE 4W.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1"/>
          </rPr>
          <t>General Electric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8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K3" authorId="0">
      <text>
        <r>
          <rPr>
            <sz val="9"/>
            <color indexed="81"/>
            <rFont val="Tahoma"/>
            <family val="2"/>
            <charset val="161"/>
          </rPr>
          <t xml:space="preserve">General Electric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161"/>
          </rPr>
          <t>use for 20 min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General Electric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30 min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wet appliances from PhD student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assuming each use 3 min
</t>
        </r>
      </text>
    </comment>
    <comment ref="J18" authorId="0">
      <text>
        <r>
          <rPr>
            <sz val="9"/>
            <color indexed="81"/>
            <rFont val="Tahoma"/>
            <family val="2"/>
            <charset val="161"/>
          </rPr>
          <t xml:space="preserve">assuming 3 hours for charging a phione. 
GE 4W.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1"/>
          </rPr>
          <t>General Electric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86" authorId="0">
      <text>
        <r>
          <rPr>
            <b/>
            <sz val="9"/>
            <color indexed="81"/>
            <rFont val="Tahoma"/>
            <family val="2"/>
            <charset val="161"/>
          </rPr>
          <t>problem because we would use the oven for 30 min, instead of 10min or sth like that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<sst xmlns="http://schemas.openxmlformats.org/spreadsheetml/2006/main" count="2275" uniqueCount="215">
  <si>
    <t>APPLIANCES</t>
  </si>
  <si>
    <t>B</t>
  </si>
  <si>
    <t>A</t>
  </si>
  <si>
    <t>C</t>
  </si>
  <si>
    <t>D</t>
  </si>
  <si>
    <t>E</t>
  </si>
  <si>
    <t>F</t>
  </si>
  <si>
    <t>G</t>
  </si>
  <si>
    <t>55-75</t>
  </si>
  <si>
    <t>110-125</t>
  </si>
  <si>
    <t>kWh/year</t>
  </si>
  <si>
    <t>OVENS</t>
  </si>
  <si>
    <t>small</t>
  </si>
  <si>
    <t>medium</t>
  </si>
  <si>
    <t>large</t>
  </si>
  <si>
    <t>liters</t>
  </si>
  <si>
    <t>&gt; 65</t>
  </si>
  <si>
    <t>35 - 65</t>
  </si>
  <si>
    <t>12 - 35</t>
  </si>
  <si>
    <t>kWh/use</t>
  </si>
  <si>
    <t>Electric oven</t>
  </si>
  <si>
    <t>kWh</t>
  </si>
  <si>
    <t>DISHWASHERS</t>
  </si>
  <si>
    <t>place settings</t>
  </si>
  <si>
    <t>A++</t>
  </si>
  <si>
    <t>A+</t>
  </si>
  <si>
    <t>&gt;1.00</t>
  </si>
  <si>
    <t>Category</t>
  </si>
  <si>
    <t>Appliance</t>
  </si>
  <si>
    <t>per day</t>
  </si>
  <si>
    <t xml:space="preserve">Electric hob </t>
  </si>
  <si>
    <t>Microwave Oven</t>
  </si>
  <si>
    <t>Refrigerator</t>
  </si>
  <si>
    <t xml:space="preserve">Television </t>
  </si>
  <si>
    <t xml:space="preserve">Dishwasher </t>
  </si>
  <si>
    <t xml:space="preserve">Electric Kettle </t>
  </si>
  <si>
    <t>Computers/Laptops</t>
  </si>
  <si>
    <t>TIME</t>
  </si>
  <si>
    <t>Hob</t>
  </si>
  <si>
    <t>Oven</t>
  </si>
  <si>
    <t xml:space="preserve">Microwave </t>
  </si>
  <si>
    <t>Dishwasher</t>
  </si>
  <si>
    <t xml:space="preserve">Kettle </t>
  </si>
  <si>
    <t xml:space="preserve">Computers </t>
  </si>
  <si>
    <t>per year</t>
  </si>
  <si>
    <t>TELEVISION</t>
  </si>
  <si>
    <t>EEI</t>
  </si>
  <si>
    <t>&lt;0.10</t>
  </si>
  <si>
    <t>0.10-0.16</t>
  </si>
  <si>
    <t>0.16-0.23</t>
  </si>
  <si>
    <t>0.23-0.30</t>
  </si>
  <si>
    <t>0.30-0.42</t>
  </si>
  <si>
    <t>0.42-0.60</t>
  </si>
  <si>
    <t>0.60-0.80</t>
  </si>
  <si>
    <t>0.80-0.90</t>
  </si>
  <si>
    <t>A+++</t>
  </si>
  <si>
    <t>0.90-1.00</t>
  </si>
  <si>
    <t>EEI=P/Pref(A)</t>
  </si>
  <si>
    <t>Pref(A)=Pbasis+A*4.3224</t>
  </si>
  <si>
    <t>dm^2</t>
  </si>
  <si>
    <t>W</t>
  </si>
  <si>
    <t>Pref</t>
  </si>
  <si>
    <t>P=</t>
  </si>
  <si>
    <t>annual on-mode</t>
  </si>
  <si>
    <t>E=</t>
  </si>
  <si>
    <t>&lt;22</t>
  </si>
  <si>
    <t>22-33</t>
  </si>
  <si>
    <t>33-42</t>
  </si>
  <si>
    <t>42-55</t>
  </si>
  <si>
    <t>75-95</t>
  </si>
  <si>
    <t>95-110</t>
  </si>
  <si>
    <t>125-150</t>
  </si>
  <si>
    <t>&gt;150</t>
  </si>
  <si>
    <t>EEI=(AEc/SAEc)*100</t>
  </si>
  <si>
    <t>AEc: annual energy consumption (kWh/year)</t>
  </si>
  <si>
    <t>SAEc=Veq*M+N+CH</t>
  </si>
  <si>
    <t>CH=50kWh/year for household refriger.appliances</t>
  </si>
  <si>
    <t>For refrigerator-freezer--&gt; category 7--&gt; M=0.777, N=303</t>
  </si>
  <si>
    <t xml:space="preserve">Veq=354litres </t>
  </si>
  <si>
    <r>
      <t>for a 100litre one-star compartment (-6</t>
    </r>
    <r>
      <rPr>
        <sz val="11"/>
        <rFont val="Calibri"/>
        <family val="2"/>
        <charset val="161"/>
      </rPr>
      <t>°</t>
    </r>
    <r>
      <rPr>
        <sz val="11"/>
        <rFont val="Calibri"/>
        <family val="2"/>
        <scheme val="minor"/>
      </rPr>
      <t>C)</t>
    </r>
  </si>
  <si>
    <t>and a 140litre fresh food storage compartment (5°C)</t>
  </si>
  <si>
    <t>So, SAEc=</t>
  </si>
  <si>
    <t>AEc=</t>
  </si>
  <si>
    <t>FRIDGE/FREEZER</t>
  </si>
  <si>
    <t>Assumption:</t>
  </si>
  <si>
    <t xml:space="preserve">So, </t>
  </si>
  <si>
    <t>COMPUTERS</t>
  </si>
  <si>
    <t>Aplliances</t>
  </si>
  <si>
    <t>Small dishwasher</t>
  </si>
  <si>
    <t>use/day</t>
  </si>
  <si>
    <t>in a year</t>
  </si>
  <si>
    <t>Assumptions:</t>
  </si>
  <si>
    <t>KETTLE</t>
  </si>
  <si>
    <t>MICROWAVE</t>
  </si>
  <si>
    <t>LIGHTS</t>
  </si>
  <si>
    <t>&lt;0.6</t>
  </si>
  <si>
    <t>&lt;0.8</t>
  </si>
  <si>
    <t>&lt;1</t>
  </si>
  <si>
    <t>kWh per use</t>
  </si>
  <si>
    <t>normally</t>
  </si>
  <si>
    <t>uses/day</t>
  </si>
  <si>
    <t>So,</t>
  </si>
  <si>
    <t>months</t>
  </si>
  <si>
    <t>(based on 1.39kWh for full power and 0.5kWh for defrosting)</t>
  </si>
  <si>
    <t>times/day</t>
  </si>
  <si>
    <t xml:space="preserve">kWh </t>
  </si>
  <si>
    <t>hours a day</t>
  </si>
  <si>
    <t>Choose energy level</t>
  </si>
  <si>
    <t>Choose weeks of occupancy</t>
  </si>
  <si>
    <t>(per year)</t>
  </si>
  <si>
    <t>In other words,</t>
  </si>
  <si>
    <t>Choose TV dimensions</t>
  </si>
  <si>
    <t>metres</t>
  </si>
  <si>
    <t>A=</t>
  </si>
  <si>
    <t>TV type</t>
  </si>
  <si>
    <t>TV set with 2 or more tuners/receivers</t>
  </si>
  <si>
    <t>TV set with hard disk(s)</t>
  </si>
  <si>
    <t>TV set with hard disc(s) and 2 or more tuners/receivers</t>
  </si>
  <si>
    <t>TV monitor</t>
  </si>
  <si>
    <t>TV set with 1 tuner/receiver and no hard disk</t>
  </si>
  <si>
    <t>Choose TV type:</t>
  </si>
  <si>
    <t>Pbasis=</t>
  </si>
  <si>
    <t>Annually,</t>
  </si>
  <si>
    <t>Wh</t>
  </si>
  <si>
    <t>COMPUTER</t>
  </si>
  <si>
    <t>Large number of notebook 17-20"</t>
  </si>
  <si>
    <t>kWh/day</t>
  </si>
  <si>
    <t>On-mode</t>
  </si>
  <si>
    <t>Sleep-mode</t>
  </si>
  <si>
    <t>Off-mode</t>
  </si>
  <si>
    <t>Number of laptops</t>
  </si>
  <si>
    <t>Number of notebooks</t>
  </si>
  <si>
    <t>medium A class oven</t>
  </si>
  <si>
    <t>total</t>
  </si>
  <si>
    <t>CFL Light Bulb</t>
  </si>
  <si>
    <t>number of light bulbs</t>
  </si>
  <si>
    <t>energy per day</t>
  </si>
  <si>
    <t xml:space="preserve"> (kWh)</t>
  </si>
  <si>
    <t>uses/week</t>
  </si>
  <si>
    <t>Lights</t>
  </si>
  <si>
    <t>Mobile phone chargers</t>
  </si>
  <si>
    <t>Hair Dryers</t>
  </si>
  <si>
    <t>Refrigerator/Freezer</t>
  </si>
  <si>
    <t>Hair Dryer</t>
  </si>
  <si>
    <t>Mobile phone charger</t>
  </si>
  <si>
    <t>energy per use</t>
  </si>
  <si>
    <t>Sharing</t>
  </si>
  <si>
    <t>Individual</t>
  </si>
  <si>
    <t>kW</t>
  </si>
  <si>
    <t>power</t>
  </si>
  <si>
    <t>1 occupant</t>
  </si>
  <si>
    <t>2 occupants</t>
  </si>
  <si>
    <t>3 occupants</t>
  </si>
  <si>
    <t>4 occupants</t>
  </si>
  <si>
    <t>5 occupants</t>
  </si>
  <si>
    <t>6 occupants</t>
  </si>
  <si>
    <t>7 occupants</t>
  </si>
  <si>
    <t>toaster</t>
  </si>
  <si>
    <t>COFFE MACHINE</t>
  </si>
  <si>
    <t>Toaster</t>
  </si>
  <si>
    <t>cofee machine</t>
  </si>
  <si>
    <t>8 occupants</t>
  </si>
  <si>
    <t>second 30 min</t>
  </si>
  <si>
    <t>00:00 - 00:30</t>
  </si>
  <si>
    <t>00:30 - 01:00</t>
  </si>
  <si>
    <t>01:00 - 01:30</t>
  </si>
  <si>
    <t>01:30 - 02:00</t>
  </si>
  <si>
    <t>02:00 - 02:30</t>
  </si>
  <si>
    <t>02:30 - 03:00</t>
  </si>
  <si>
    <t>03:00 - 03:30</t>
  </si>
  <si>
    <t>03:30 - 04:00</t>
  </si>
  <si>
    <t>04:00 - 04:30</t>
  </si>
  <si>
    <t>04:30 - 05:00</t>
  </si>
  <si>
    <t>05:00 - 05:30</t>
  </si>
  <si>
    <t>05:30 - 06:00</t>
  </si>
  <si>
    <t>06:00 - 06:30</t>
  </si>
  <si>
    <t>06:30 - 07:00</t>
  </si>
  <si>
    <t>07:00 - 07:30</t>
  </si>
  <si>
    <t>07:30 - 08:00</t>
  </si>
  <si>
    <t>08:00 - 08:30</t>
  </si>
  <si>
    <t>08:30 - 09:00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</si>
  <si>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</si>
  <si>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</si>
  <si>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</si>
  <si>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</si>
  <si>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</si>
  <si>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</si>
  <si>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</si>
  <si>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12:30 - 13:00</t>
  </si>
  <si>
    <t>13:00 - 13:30</t>
  </si>
  <si>
    <t>13:30 - 14:00</t>
  </si>
  <si>
    <t>14:00 - 14:30</t>
  </si>
  <si>
    <t>14:30 - 15:00</t>
  </si>
  <si>
    <t>15:00 - 15:30</t>
  </si>
  <si>
    <t>15:30 - 16:00</t>
  </si>
  <si>
    <t>16:00 - 16:30</t>
  </si>
  <si>
    <t>16:30 - 17:00</t>
  </si>
  <si>
    <t>17:00 - 17:30</t>
  </si>
  <si>
    <t>17:30 - 18:00</t>
  </si>
  <si>
    <t>18:00 - 18:30</t>
  </si>
  <si>
    <t>18:30 - 19:00</t>
  </si>
  <si>
    <t>19:00 - 19:30</t>
  </si>
  <si>
    <t>19:30 - 20:00</t>
  </si>
  <si>
    <t>20:00 - 20:30</t>
  </si>
  <si>
    <t>20:30 - 21:00</t>
  </si>
  <si>
    <t>21:00 - 21:30</t>
  </si>
  <si>
    <t>21:30 - 22:00</t>
  </si>
  <si>
    <t>22:00 - 22:30</t>
  </si>
  <si>
    <t>22:30 - 23:00</t>
  </si>
  <si>
    <t>23:00 - 23:30</t>
  </si>
  <si>
    <t>23:30 - 24:00</t>
  </si>
  <si>
    <t>first 30min</t>
  </si>
  <si>
    <t>half hourly average power</t>
  </si>
  <si>
    <t>2 occuopants</t>
  </si>
  <si>
    <t>1 occuopant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</si>
</sst>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charset val="161"/>
    </font>
    <font>
      <i/>
      <sz val="11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b/>
      <sz val="11"/>
      <color theme="0" tint="-0.1499984740745262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sz val="10"/>
      <color theme="1"/>
      <name val="Calibri"/>
      <family val="2"/>
      <scheme val="minor"/>
    </font>
    <font>
      <sz val="10"/>
      <name val="Arial"/>
      <family val="2"/>
      <charset val="161"/>
    </font>
    <font>
      <i/>
      <sz val="10"/>
      <color rgb="FFFF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7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1">
    <xf numFmtId="0" fontId="0" fillId="0" borderId="0" xfId="0"/>
    <xf numFmtId="0" fontId="0" fillId="0" borderId="0" xfId="0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7" fillId="7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10" borderId="0" xfId="0" applyFill="1"/>
    <xf numFmtId="0" fontId="0" fillId="10" borderId="0" xfId="0" applyFill="1" applyBorder="1"/>
    <xf numFmtId="0" fontId="0" fillId="10" borderId="5" xfId="0" applyFill="1" applyBorder="1"/>
    <xf numFmtId="0" fontId="0" fillId="10" borderId="0" xfId="0" applyFill="1" applyAlignment="1">
      <alignment horizontal="center"/>
    </xf>
    <xf numFmtId="0" fontId="11" fillId="10" borderId="0" xfId="0" applyFont="1" applyFill="1"/>
    <xf numFmtId="0" fontId="0" fillId="10" borderId="0" xfId="0" applyFill="1" applyAlignment="1">
      <alignment horizontal="right"/>
    </xf>
    <xf numFmtId="2" fontId="0" fillId="10" borderId="0" xfId="0" applyNumberFormat="1" applyFill="1"/>
    <xf numFmtId="0" fontId="10" fillId="10" borderId="0" xfId="0" applyFont="1" applyFill="1" applyBorder="1" applyAlignment="1">
      <alignment horizontal="right"/>
    </xf>
    <xf numFmtId="164" fontId="10" fillId="10" borderId="0" xfId="0" applyNumberFormat="1" applyFont="1" applyFill="1" applyBorder="1" applyAlignment="1">
      <alignment horizontal="center"/>
    </xf>
    <xf numFmtId="0" fontId="10" fillId="10" borderId="0" xfId="0" applyFont="1" applyFill="1" applyBorder="1"/>
    <xf numFmtId="0" fontId="1" fillId="10" borderId="0" xfId="0" applyFont="1" applyFill="1" applyAlignment="1">
      <alignment horizontal="center"/>
    </xf>
    <xf numFmtId="0" fontId="3" fillId="10" borderId="0" xfId="0" applyFont="1" applyFill="1"/>
    <xf numFmtId="0" fontId="1" fillId="10" borderId="0" xfId="0" applyFont="1" applyFill="1"/>
    <xf numFmtId="0" fontId="2" fillId="10" borderId="0" xfId="0" applyFont="1" applyFill="1" applyAlignment="1">
      <alignment horizontal="right"/>
    </xf>
    <xf numFmtId="0" fontId="0" fillId="10" borderId="0" xfId="0" applyFill="1" applyBorder="1" applyAlignment="1">
      <alignment horizontal="center"/>
    </xf>
    <xf numFmtId="0" fontId="8" fillId="10" borderId="0" xfId="0" applyFont="1" applyFill="1" applyBorder="1"/>
    <xf numFmtId="0" fontId="8" fillId="10" borderId="0" xfId="0" applyFont="1" applyFill="1" applyBorder="1" applyAlignment="1">
      <alignment horizontal="center"/>
    </xf>
    <xf numFmtId="0" fontId="4" fillId="10" borderId="0" xfId="0" applyFont="1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7" fontId="0" fillId="10" borderId="1" xfId="0" applyNumberFormat="1" applyFill="1" applyBorder="1" applyAlignment="1">
      <alignment horizontal="center"/>
    </xf>
    <xf numFmtId="0" fontId="0" fillId="10" borderId="0" xfId="0" applyFill="1" applyBorder="1" applyAlignment="1">
      <alignment horizontal="left"/>
    </xf>
    <xf numFmtId="0" fontId="7" fillId="10" borderId="0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center"/>
    </xf>
    <xf numFmtId="0" fontId="12" fillId="10" borderId="0" xfId="0" applyFont="1" applyFill="1" applyBorder="1"/>
    <xf numFmtId="0" fontId="7" fillId="10" borderId="0" xfId="0" applyFont="1" applyFill="1" applyBorder="1"/>
    <xf numFmtId="0" fontId="7" fillId="10" borderId="0" xfId="0" applyFont="1" applyFill="1"/>
    <xf numFmtId="0" fontId="7" fillId="10" borderId="0" xfId="0" applyFont="1" applyFill="1" applyBorder="1" applyAlignment="1">
      <alignment horizontal="right"/>
    </xf>
    <xf numFmtId="0" fontId="0" fillId="7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10" borderId="0" xfId="0" applyFill="1" applyAlignment="1">
      <alignment horizontal="left"/>
    </xf>
    <xf numFmtId="0" fontId="2" fillId="10" borderId="0" xfId="0" applyFont="1" applyFill="1"/>
    <xf numFmtId="17" fontId="0" fillId="7" borderId="1" xfId="0" quotePrefix="1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10" borderId="0" xfId="0" applyNumberFormat="1" applyFill="1" applyBorder="1"/>
    <xf numFmtId="0" fontId="11" fillId="10" borderId="0" xfId="0" applyFont="1" applyFill="1" applyAlignment="1">
      <alignment horizontal="center"/>
    </xf>
    <xf numFmtId="0" fontId="0" fillId="10" borderId="6" xfId="0" applyFill="1" applyBorder="1"/>
    <xf numFmtId="2" fontId="0" fillId="10" borderId="0" xfId="0" applyNumberFormat="1" applyFill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8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10" borderId="0" xfId="0" applyFont="1" applyFill="1" applyBorder="1"/>
    <xf numFmtId="0" fontId="1" fillId="13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0" fillId="10" borderId="2" xfId="0" applyFill="1" applyBorder="1"/>
    <xf numFmtId="0" fontId="0" fillId="10" borderId="3" xfId="0" applyFill="1" applyBorder="1" applyAlignment="1">
      <alignment horizontal="center"/>
    </xf>
    <xf numFmtId="2" fontId="0" fillId="10" borderId="3" xfId="0" applyNumberFormat="1" applyFill="1" applyBorder="1" applyAlignment="1">
      <alignment horizontal="left"/>
    </xf>
    <xf numFmtId="0" fontId="0" fillId="10" borderId="3" xfId="0" applyFill="1" applyBorder="1"/>
    <xf numFmtId="0" fontId="0" fillId="10" borderId="4" xfId="0" applyFill="1" applyBorder="1"/>
    <xf numFmtId="0" fontId="11" fillId="10" borderId="5" xfId="0" applyFont="1" applyFill="1" applyBorder="1" applyAlignment="1">
      <alignment horizontal="right"/>
    </xf>
    <xf numFmtId="2" fontId="0" fillId="10" borderId="0" xfId="0" applyNumberFormat="1" applyFill="1" applyBorder="1" applyAlignment="1">
      <alignment horizontal="center"/>
    </xf>
    <xf numFmtId="0" fontId="0" fillId="10" borderId="5" xfId="0" applyFill="1" applyBorder="1" applyAlignment="1">
      <alignment horizontal="right"/>
    </xf>
    <xf numFmtId="0" fontId="0" fillId="10" borderId="7" xfId="0" applyFill="1" applyBorder="1"/>
    <xf numFmtId="0" fontId="0" fillId="10" borderId="8" xfId="0" applyFill="1" applyBorder="1" applyAlignment="1">
      <alignment horizontal="center"/>
    </xf>
    <xf numFmtId="2" fontId="0" fillId="10" borderId="8" xfId="0" applyNumberFormat="1" applyFill="1" applyBorder="1" applyAlignment="1">
      <alignment horizontal="center"/>
    </xf>
    <xf numFmtId="0" fontId="0" fillId="10" borderId="8" xfId="0" applyFill="1" applyBorder="1"/>
    <xf numFmtId="0" fontId="0" fillId="10" borderId="9" xfId="0" applyFill="1" applyBorder="1"/>
    <xf numFmtId="2" fontId="0" fillId="10" borderId="4" xfId="0" applyNumberFormat="1" applyFill="1" applyBorder="1"/>
    <xf numFmtId="2" fontId="0" fillId="10" borderId="6" xfId="0" applyNumberFormat="1" applyFill="1" applyBorder="1"/>
    <xf numFmtId="0" fontId="11" fillId="10" borderId="5" xfId="0" applyFont="1" applyFill="1" applyBorder="1"/>
    <xf numFmtId="2" fontId="0" fillId="10" borderId="9" xfId="0" applyNumberFormat="1" applyFill="1" applyBorder="1"/>
    <xf numFmtId="0" fontId="0" fillId="10" borderId="0" xfId="0" applyFill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2" fillId="14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  <xf numFmtId="0" fontId="15" fillId="17" borderId="13" xfId="0" applyFont="1" applyFill="1" applyBorder="1" applyAlignment="1">
      <alignment horizontal="right"/>
    </xf>
    <xf numFmtId="0" fontId="15" fillId="17" borderId="15" xfId="0" applyFont="1" applyFill="1" applyBorder="1" applyAlignment="1">
      <alignment horizontal="center"/>
    </xf>
    <xf numFmtId="0" fontId="15" fillId="17" borderId="14" xfId="0" applyFont="1" applyFill="1" applyBorder="1"/>
    <xf numFmtId="0" fontId="0" fillId="15" borderId="0" xfId="0" applyFill="1"/>
    <xf numFmtId="0" fontId="4" fillId="16" borderId="14" xfId="0" applyFont="1" applyFill="1" applyBorder="1"/>
    <xf numFmtId="0" fontId="4" fillId="16" borderId="14" xfId="0" applyFont="1" applyFill="1" applyBorder="1" applyAlignment="1">
      <alignment vertical="center"/>
    </xf>
    <xf numFmtId="0" fontId="4" fillId="16" borderId="13" xfId="0" applyFont="1" applyFill="1" applyBorder="1" applyAlignment="1">
      <alignment horizontal="center"/>
    </xf>
    <xf numFmtId="0" fontId="4" fillId="16" borderId="13" xfId="0" applyFont="1" applyFill="1" applyBorder="1" applyAlignment="1">
      <alignment horizontal="right" vertical="center"/>
    </xf>
    <xf numFmtId="164" fontId="0" fillId="10" borderId="0" xfId="0" applyNumberFormat="1" applyFill="1" applyBorder="1" applyAlignment="1">
      <alignment horizontal="center"/>
    </xf>
    <xf numFmtId="165" fontId="0" fillId="10" borderId="0" xfId="0" applyNumberFormat="1" applyFill="1"/>
    <xf numFmtId="164" fontId="2" fillId="10" borderId="0" xfId="0" applyNumberFormat="1" applyFont="1" applyFill="1"/>
    <xf numFmtId="164" fontId="4" fillId="16" borderId="13" xfId="0" applyNumberFormat="1" applyFont="1" applyFill="1" applyBorder="1" applyAlignment="1">
      <alignment horizontal="center"/>
    </xf>
    <xf numFmtId="0" fontId="4" fillId="16" borderId="14" xfId="0" applyFont="1" applyFill="1" applyBorder="1" applyAlignment="1">
      <alignment horizontal="center"/>
    </xf>
    <xf numFmtId="0" fontId="1" fillId="10" borderId="0" xfId="0" applyFont="1" applyFill="1" applyAlignment="1">
      <alignment vertical="center"/>
    </xf>
    <xf numFmtId="0" fontId="1" fillId="10" borderId="0" xfId="0" applyFont="1" applyFill="1" applyAlignment="1">
      <alignment horizontal="center" vertical="center"/>
    </xf>
    <xf numFmtId="2" fontId="4" fillId="14" borderId="0" xfId="0" applyNumberFormat="1" applyFont="1" applyFill="1" applyAlignment="1">
      <alignment horizontal="center"/>
    </xf>
    <xf numFmtId="0" fontId="0" fillId="15" borderId="0" xfId="0" applyFill="1" applyAlignment="1">
      <alignment vertical="center"/>
    </xf>
    <xf numFmtId="2" fontId="0" fillId="15" borderId="16" xfId="0" applyNumberFormat="1" applyFill="1" applyBorder="1" applyAlignment="1">
      <alignment horizontal="center" vertical="center"/>
    </xf>
    <xf numFmtId="0" fontId="1" fillId="0" borderId="0" xfId="0" applyFont="1"/>
    <xf numFmtId="2" fontId="0" fillId="15" borderId="18" xfId="0" applyNumberFormat="1" applyFill="1" applyBorder="1" applyAlignment="1">
      <alignment horizontal="center" vertical="center"/>
    </xf>
    <xf numFmtId="0" fontId="2" fillId="15" borderId="0" xfId="0" applyFont="1" applyFill="1" applyAlignment="1">
      <alignment horizontal="right"/>
    </xf>
    <xf numFmtId="0" fontId="0" fillId="15" borderId="0" xfId="0" applyFill="1" applyAlignment="1">
      <alignment horizontal="center"/>
    </xf>
    <xf numFmtId="0" fontId="0" fillId="7" borderId="14" xfId="0" applyFill="1" applyBorder="1" applyAlignment="1">
      <alignment horizontal="center"/>
    </xf>
    <xf numFmtId="0" fontId="0" fillId="15" borderId="0" xfId="0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10" borderId="0" xfId="0" applyNumberFormat="1" applyFill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right"/>
    </xf>
    <xf numFmtId="0" fontId="4" fillId="16" borderId="22" xfId="0" applyFont="1" applyFill="1" applyBorder="1" applyAlignment="1">
      <alignment horizontal="right" vertical="center"/>
    </xf>
    <xf numFmtId="2" fontId="4" fillId="16" borderId="15" xfId="0" applyNumberFormat="1" applyFont="1" applyFill="1" applyBorder="1" applyAlignment="1">
      <alignment horizontal="center" vertical="center"/>
    </xf>
    <xf numFmtId="164" fontId="14" fillId="13" borderId="1" xfId="0" applyNumberFormat="1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2" fillId="13" borderId="1" xfId="0" applyNumberFormat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/>
    </xf>
    <xf numFmtId="164" fontId="4" fillId="16" borderId="13" xfId="0" applyNumberFormat="1" applyFont="1" applyFill="1" applyBorder="1" applyAlignment="1">
      <alignment horizontal="center" vertical="center"/>
    </xf>
    <xf numFmtId="0" fontId="4" fillId="16" borderId="14" xfId="0" applyFont="1" applyFill="1" applyBorder="1" applyAlignment="1">
      <alignment horizontal="center" vertical="center"/>
    </xf>
    <xf numFmtId="0" fontId="0" fillId="15" borderId="16" xfId="0" applyFill="1" applyBorder="1" applyAlignment="1">
      <alignment horizontal="right"/>
    </xf>
    <xf numFmtId="164" fontId="0" fillId="13" borderId="1" xfId="0" applyNumberFormat="1" applyFill="1" applyBorder="1" applyAlignment="1">
      <alignment horizontal="center" vertical="center"/>
    </xf>
    <xf numFmtId="164" fontId="4" fillId="10" borderId="0" xfId="0" applyNumberFormat="1" applyFont="1" applyFill="1" applyAlignment="1">
      <alignment horizontal="center"/>
    </xf>
    <xf numFmtId="0" fontId="17" fillId="10" borderId="0" xfId="0" applyFont="1" applyFill="1" applyAlignment="1">
      <alignment horizontal="center"/>
    </xf>
    <xf numFmtId="164" fontId="0" fillId="10" borderId="0" xfId="0" applyNumberFormat="1" applyFill="1"/>
    <xf numFmtId="0" fontId="19" fillId="10" borderId="23" xfId="0" applyFont="1" applyFill="1" applyBorder="1"/>
    <xf numFmtId="0" fontId="19" fillId="10" borderId="0" xfId="0" applyFont="1" applyFill="1"/>
    <xf numFmtId="0" fontId="19" fillId="10" borderId="24" xfId="0" applyFont="1" applyFill="1" applyBorder="1"/>
    <xf numFmtId="164" fontId="19" fillId="10" borderId="0" xfId="0" applyNumberFormat="1" applyFont="1" applyFill="1"/>
    <xf numFmtId="2" fontId="19" fillId="10" borderId="0" xfId="0" applyNumberFormat="1" applyFont="1" applyFill="1"/>
    <xf numFmtId="164" fontId="4" fillId="10" borderId="0" xfId="0" applyNumberFormat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2" fillId="15" borderId="0" xfId="0" applyFont="1" applyFill="1"/>
    <xf numFmtId="0" fontId="0" fillId="15" borderId="16" xfId="0" applyFill="1" applyBorder="1" applyAlignment="1">
      <alignment horizontal="center"/>
    </xf>
    <xf numFmtId="0" fontId="0" fillId="0" borderId="0" xfId="0" applyFill="1" applyBorder="1"/>
    <xf numFmtId="10" fontId="0" fillId="10" borderId="0" xfId="0" applyNumberFormat="1" applyFill="1"/>
    <xf numFmtId="17" fontId="0" fillId="10" borderId="1" xfId="0" quotePrefix="1" applyNumberFormat="1" applyFill="1" applyBorder="1" applyAlignment="1">
      <alignment horizontal="center"/>
    </xf>
    <xf numFmtId="0" fontId="21" fillId="4" borderId="10" xfId="0" applyFont="1" applyFill="1" applyBorder="1"/>
    <xf numFmtId="0" fontId="21" fillId="4" borderId="3" xfId="0" applyFont="1" applyFill="1" applyBorder="1"/>
    <xf numFmtId="0" fontId="21" fillId="4" borderId="4" xfId="0" applyFont="1" applyFill="1" applyBorder="1"/>
    <xf numFmtId="0" fontId="22" fillId="4" borderId="10" xfId="0" applyFont="1" applyFill="1" applyBorder="1" applyAlignment="1">
      <alignment horizontal="center" vertical="center"/>
    </xf>
    <xf numFmtId="0" fontId="21" fillId="4" borderId="25" xfId="0" applyFont="1" applyFill="1" applyBorder="1"/>
    <xf numFmtId="0" fontId="21" fillId="4" borderId="26" xfId="0" applyFont="1" applyFill="1" applyBorder="1"/>
    <xf numFmtId="0" fontId="21" fillId="4" borderId="27" xfId="0" applyFont="1" applyFill="1" applyBorder="1"/>
    <xf numFmtId="0" fontId="21" fillId="4" borderId="26" xfId="0" applyFont="1" applyFill="1" applyBorder="1" applyAlignment="1">
      <alignment horizontal="center"/>
    </xf>
    <xf numFmtId="0" fontId="21" fillId="4" borderId="28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14" borderId="5" xfId="0" applyFont="1" applyFill="1" applyBorder="1"/>
    <xf numFmtId="0" fontId="23" fillId="14" borderId="2" xfId="0" applyFont="1" applyFill="1" applyBorder="1"/>
    <xf numFmtId="0" fontId="23" fillId="14" borderId="7" xfId="0" applyFont="1" applyFill="1" applyBorder="1"/>
    <xf numFmtId="166" fontId="18" fillId="0" borderId="12" xfId="0" applyNumberFormat="1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3" fillId="18" borderId="3" xfId="0" applyFont="1" applyFill="1" applyBorder="1" applyAlignment="1">
      <alignment horizontal="center"/>
    </xf>
    <xf numFmtId="0" fontId="23" fillId="18" borderId="10" xfId="0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/>
    </xf>
    <xf numFmtId="0" fontId="23" fillId="13" borderId="12" xfId="0" applyFont="1" applyFill="1" applyBorder="1" applyAlignment="1">
      <alignment horizontal="center"/>
    </xf>
    <xf numFmtId="0" fontId="23" fillId="18" borderId="8" xfId="0" applyFont="1" applyFill="1" applyBorder="1" applyAlignment="1">
      <alignment horizontal="center"/>
    </xf>
    <xf numFmtId="0" fontId="23" fillId="18" borderId="12" xfId="0" applyFont="1" applyFill="1" applyBorder="1" applyAlignment="1">
      <alignment horizontal="center"/>
    </xf>
    <xf numFmtId="0" fontId="23" fillId="9" borderId="11" xfId="0" applyFont="1" applyFill="1" applyBorder="1" applyAlignment="1">
      <alignment horizontal="center"/>
    </xf>
    <xf numFmtId="0" fontId="23" fillId="13" borderId="11" xfId="0" applyFont="1" applyFill="1" applyBorder="1"/>
    <xf numFmtId="2" fontId="23" fillId="18" borderId="0" xfId="0" applyNumberFormat="1" applyFont="1" applyFill="1" applyBorder="1"/>
    <xf numFmtId="165" fontId="23" fillId="13" borderId="11" xfId="0" applyNumberFormat="1" applyFont="1" applyFill="1" applyBorder="1"/>
    <xf numFmtId="2" fontId="23" fillId="13" borderId="11" xfId="0" applyNumberFormat="1" applyFont="1" applyFill="1" applyBorder="1"/>
    <xf numFmtId="0" fontId="23" fillId="18" borderId="0" xfId="0" applyFont="1" applyFill="1" applyBorder="1"/>
    <xf numFmtId="0" fontId="23" fillId="18" borderId="11" xfId="0" applyFont="1" applyFill="1" applyBorder="1"/>
    <xf numFmtId="0" fontId="23" fillId="10" borderId="0" xfId="0" applyFont="1" applyFill="1" applyBorder="1"/>
    <xf numFmtId="166" fontId="23" fillId="18" borderId="11" xfId="0" applyNumberFormat="1" applyFont="1" applyFill="1" applyBorder="1"/>
    <xf numFmtId="165" fontId="23" fillId="18" borderId="0" xfId="0" applyNumberFormat="1" applyFont="1" applyFill="1" applyBorder="1"/>
    <xf numFmtId="0" fontId="23" fillId="18" borderId="5" xfId="0" applyFont="1" applyFill="1" applyBorder="1"/>
    <xf numFmtId="166" fontId="23" fillId="18" borderId="5" xfId="0" applyNumberFormat="1" applyFont="1" applyFill="1" applyBorder="1"/>
    <xf numFmtId="165" fontId="23" fillId="13" borderId="12" xfId="0" applyNumberFormat="1" applyFont="1" applyFill="1" applyBorder="1"/>
    <xf numFmtId="2" fontId="23" fillId="13" borderId="12" xfId="0" applyNumberFormat="1" applyFont="1" applyFill="1" applyBorder="1"/>
    <xf numFmtId="0" fontId="23" fillId="18" borderId="8" xfId="0" applyFont="1" applyFill="1" applyBorder="1"/>
    <xf numFmtId="0" fontId="23" fillId="18" borderId="12" xfId="0" applyFont="1" applyFill="1" applyBorder="1"/>
    <xf numFmtId="0" fontId="23" fillId="18" borderId="7" xfId="0" applyFont="1" applyFill="1" applyBorder="1"/>
    <xf numFmtId="0" fontId="23" fillId="13" borderId="3" xfId="0" applyFont="1" applyFill="1" applyBorder="1" applyAlignment="1">
      <alignment horizontal="center"/>
    </xf>
    <xf numFmtId="0" fontId="23" fillId="13" borderId="8" xfId="0" applyFont="1" applyFill="1" applyBorder="1" applyAlignment="1">
      <alignment horizontal="center"/>
    </xf>
    <xf numFmtId="0" fontId="23" fillId="13" borderId="0" xfId="0" applyFont="1" applyFill="1" applyBorder="1"/>
    <xf numFmtId="0" fontId="23" fillId="13" borderId="6" xfId="0" applyFont="1" applyFill="1" applyBorder="1"/>
    <xf numFmtId="0" fontId="23" fillId="19" borderId="2" xfId="0" applyFont="1" applyFill="1" applyBorder="1" applyAlignment="1">
      <alignment horizontal="center"/>
    </xf>
    <xf numFmtId="0" fontId="23" fillId="19" borderId="7" xfId="0" applyFont="1" applyFill="1" applyBorder="1" applyAlignment="1">
      <alignment horizontal="center"/>
    </xf>
    <xf numFmtId="0" fontId="23" fillId="19" borderId="5" xfId="0" applyFont="1" applyFill="1" applyBorder="1"/>
    <xf numFmtId="2" fontId="23" fillId="19" borderId="5" xfId="0" applyNumberFormat="1" applyFont="1" applyFill="1" applyBorder="1"/>
    <xf numFmtId="0" fontId="23" fillId="19" borderId="7" xfId="0" applyFont="1" applyFill="1" applyBorder="1"/>
    <xf numFmtId="0" fontId="23" fillId="19" borderId="10" xfId="0" applyFont="1" applyFill="1" applyBorder="1" applyAlignment="1">
      <alignment horizontal="center"/>
    </xf>
    <xf numFmtId="0" fontId="23" fillId="19" borderId="12" xfId="0" applyFont="1" applyFill="1" applyBorder="1" applyAlignment="1">
      <alignment horizontal="center"/>
    </xf>
    <xf numFmtId="0" fontId="23" fillId="19" borderId="11" xfId="0" applyFont="1" applyFill="1" applyBorder="1"/>
    <xf numFmtId="0" fontId="23" fillId="19" borderId="12" xfId="0" applyFont="1" applyFill="1" applyBorder="1"/>
    <xf numFmtId="166" fontId="18" fillId="20" borderId="12" xfId="0" applyNumberFormat="1" applyFont="1" applyFill="1" applyBorder="1" applyAlignment="1">
      <alignment horizontal="center" vertical="center"/>
    </xf>
    <xf numFmtId="165" fontId="23" fillId="19" borderId="11" xfId="0" applyNumberFormat="1" applyFont="1" applyFill="1" applyBorder="1"/>
    <xf numFmtId="0" fontId="18" fillId="20" borderId="0" xfId="0" applyFont="1" applyFill="1"/>
    <xf numFmtId="0" fontId="22" fillId="4" borderId="10" xfId="0" applyFont="1" applyFill="1" applyBorder="1" applyAlignment="1">
      <alignment horizontal="left" vertical="center"/>
    </xf>
    <xf numFmtId="2" fontId="23" fillId="13" borderId="0" xfId="0" applyNumberFormat="1" applyFont="1" applyFill="1" applyBorder="1"/>
    <xf numFmtId="0" fontId="0" fillId="0" borderId="0" xfId="0" applyAlignment="1">
      <alignment vertical="center"/>
    </xf>
    <xf numFmtId="0" fontId="23" fillId="18" borderId="6" xfId="0" applyFont="1" applyFill="1" applyBorder="1"/>
    <xf numFmtId="2" fontId="23" fillId="18" borderId="11" xfId="0" applyNumberFormat="1" applyFont="1" applyFill="1" applyBorder="1"/>
    <xf numFmtId="2" fontId="23" fillId="19" borderId="11" xfId="0" applyNumberFormat="1" applyFont="1" applyFill="1" applyBorder="1"/>
    <xf numFmtId="0" fontId="23" fillId="13" borderId="9" xfId="0" applyFont="1" applyFill="1" applyBorder="1"/>
    <xf numFmtId="166" fontId="23" fillId="18" borderId="12" xfId="0" applyNumberFormat="1" applyFont="1" applyFill="1" applyBorder="1"/>
    <xf numFmtId="0" fontId="23" fillId="9" borderId="5" xfId="0" applyFont="1" applyFill="1" applyBorder="1" applyAlignment="1">
      <alignment horizontal="center"/>
    </xf>
    <xf numFmtId="2" fontId="23" fillId="13" borderId="6" xfId="0" applyNumberFormat="1" applyFont="1" applyFill="1" applyBorder="1"/>
    <xf numFmtId="0" fontId="23" fillId="19" borderId="0" xfId="0" applyFont="1" applyFill="1" applyBorder="1"/>
    <xf numFmtId="0" fontId="23" fillId="10" borderId="6" xfId="0" applyFont="1" applyFill="1" applyBorder="1"/>
    <xf numFmtId="0" fontId="18" fillId="10" borderId="0" xfId="0" applyFont="1" applyFill="1" applyBorder="1"/>
    <xf numFmtId="165" fontId="18" fillId="10" borderId="11" xfId="0" applyNumberFormat="1" applyFont="1" applyFill="1" applyBorder="1" applyAlignment="1">
      <alignment horizontal="center"/>
    </xf>
    <xf numFmtId="165" fontId="18" fillId="10" borderId="11" xfId="0" applyNumberFormat="1" applyFont="1" applyFill="1" applyBorder="1" applyAlignment="1">
      <alignment horizontal="center" vertical="center"/>
    </xf>
    <xf numFmtId="0" fontId="23" fillId="10" borderId="5" xfId="0" applyFont="1" applyFill="1" applyBorder="1"/>
    <xf numFmtId="0" fontId="23" fillId="10" borderId="9" xfId="0" applyFont="1" applyFill="1" applyBorder="1"/>
    <xf numFmtId="0" fontId="23" fillId="10" borderId="8" xfId="0" applyFont="1" applyFill="1" applyBorder="1"/>
    <xf numFmtId="0" fontId="18" fillId="10" borderId="8" xfId="0" applyFont="1" applyFill="1" applyBorder="1"/>
    <xf numFmtId="2" fontId="23" fillId="10" borderId="5" xfId="0" applyNumberFormat="1" applyFont="1" applyFill="1" applyBorder="1" applyAlignment="1">
      <alignment horizontal="center"/>
    </xf>
    <xf numFmtId="166" fontId="18" fillId="10" borderId="10" xfId="0" applyNumberFormat="1" applyFont="1" applyFill="1" applyBorder="1" applyAlignment="1">
      <alignment horizontal="center" vertical="center"/>
    </xf>
    <xf numFmtId="0" fontId="23" fillId="10" borderId="2" xfId="0" applyFont="1" applyFill="1" applyBorder="1"/>
    <xf numFmtId="0" fontId="23" fillId="10" borderId="4" xfId="0" applyFont="1" applyFill="1" applyBorder="1"/>
    <xf numFmtId="0" fontId="23" fillId="10" borderId="3" xfId="0" applyFont="1" applyFill="1" applyBorder="1"/>
    <xf numFmtId="0" fontId="18" fillId="10" borderId="3" xfId="0" applyFont="1" applyFill="1" applyBorder="1"/>
    <xf numFmtId="165" fontId="18" fillId="10" borderId="10" xfId="0" applyNumberFormat="1" applyFont="1" applyFill="1" applyBorder="1" applyAlignment="1">
      <alignment vertical="center"/>
    </xf>
    <xf numFmtId="0" fontId="23" fillId="10" borderId="7" xfId="0" applyFont="1" applyFill="1" applyBorder="1"/>
    <xf numFmtId="165" fontId="18" fillId="10" borderId="12" xfId="0" applyNumberFormat="1" applyFont="1" applyFill="1" applyBorder="1" applyAlignment="1">
      <alignment vertical="center"/>
    </xf>
    <xf numFmtId="165" fontId="18" fillId="10" borderId="0" xfId="0" applyNumberFormat="1" applyFont="1" applyFill="1" applyBorder="1" applyAlignment="1">
      <alignment horizontal="center"/>
    </xf>
    <xf numFmtId="166" fontId="18" fillId="10" borderId="12" xfId="0" applyNumberFormat="1" applyFont="1" applyFill="1" applyBorder="1" applyAlignment="1">
      <alignment horizontal="center" vertical="center"/>
    </xf>
    <xf numFmtId="0" fontId="23" fillId="10" borderId="5" xfId="0" applyFont="1" applyFill="1" applyBorder="1" applyAlignment="1">
      <alignment horizontal="center"/>
    </xf>
    <xf numFmtId="2" fontId="23" fillId="10" borderId="7" xfId="0" applyNumberFormat="1" applyFont="1" applyFill="1" applyBorder="1" applyAlignment="1">
      <alignment horizontal="center"/>
    </xf>
    <xf numFmtId="2" fontId="23" fillId="10" borderId="2" xfId="0" applyNumberFormat="1" applyFont="1" applyFill="1" applyBorder="1" applyAlignment="1">
      <alignment horizontal="center"/>
    </xf>
    <xf numFmtId="2" fontId="23" fillId="10" borderId="11" xfId="0" applyNumberFormat="1" applyFont="1" applyFill="1" applyBorder="1" applyAlignment="1">
      <alignment horizontal="center"/>
    </xf>
    <xf numFmtId="165" fontId="18" fillId="10" borderId="12" xfId="0" applyNumberFormat="1" applyFont="1" applyFill="1" applyBorder="1" applyAlignment="1">
      <alignment horizontal="center" vertical="center"/>
    </xf>
    <xf numFmtId="0" fontId="23" fillId="13" borderId="5" xfId="0" applyFont="1" applyFill="1" applyBorder="1"/>
    <xf numFmtId="0" fontId="18" fillId="13" borderId="0" xfId="0" applyFont="1" applyFill="1" applyBorder="1"/>
    <xf numFmtId="2" fontId="23" fillId="13" borderId="29" xfId="0" applyNumberFormat="1" applyFont="1" applyFill="1" applyBorder="1" applyAlignment="1">
      <alignment horizontal="center"/>
    </xf>
    <xf numFmtId="165" fontId="18" fillId="13" borderId="6" xfId="0" applyNumberFormat="1" applyFont="1" applyFill="1" applyBorder="1" applyAlignment="1">
      <alignment horizontal="center"/>
    </xf>
    <xf numFmtId="165" fontId="18" fillId="13" borderId="11" xfId="0" applyNumberFormat="1" applyFont="1" applyFill="1" applyBorder="1" applyAlignment="1">
      <alignment horizontal="center"/>
    </xf>
    <xf numFmtId="2" fontId="23" fillId="13" borderId="12" xfId="0" applyNumberFormat="1" applyFont="1" applyFill="1" applyBorder="1" applyAlignment="1">
      <alignment horizontal="center"/>
    </xf>
    <xf numFmtId="2" fontId="23" fillId="13" borderId="0" xfId="0" applyNumberFormat="1" applyFont="1" applyFill="1" applyBorder="1" applyAlignment="1">
      <alignment horizontal="center"/>
    </xf>
    <xf numFmtId="2" fontId="18" fillId="13" borderId="11" xfId="0" applyNumberFormat="1" applyFont="1" applyFill="1" applyBorder="1" applyAlignment="1">
      <alignment horizontal="center" vertical="center"/>
    </xf>
    <xf numFmtId="0" fontId="23" fillId="13" borderId="4" xfId="0" applyFont="1" applyFill="1" applyBorder="1"/>
    <xf numFmtId="0" fontId="23" fillId="13" borderId="3" xfId="0" applyFont="1" applyFill="1" applyBorder="1"/>
    <xf numFmtId="0" fontId="18" fillId="13" borderId="3" xfId="0" applyFont="1" applyFill="1" applyBorder="1"/>
    <xf numFmtId="2" fontId="23" fillId="13" borderId="1" xfId="0" applyNumberFormat="1" applyFont="1" applyFill="1" applyBorder="1" applyAlignment="1">
      <alignment horizontal="center"/>
    </xf>
    <xf numFmtId="165" fontId="18" fillId="13" borderId="1" xfId="0" applyNumberFormat="1" applyFont="1" applyFill="1" applyBorder="1" applyAlignment="1">
      <alignment horizontal="center"/>
    </xf>
    <xf numFmtId="0" fontId="23" fillId="18" borderId="0" xfId="0" applyFont="1" applyFill="1"/>
    <xf numFmtId="0" fontId="18" fillId="18" borderId="0" xfId="0" applyFont="1" applyFill="1"/>
    <xf numFmtId="2" fontId="23" fillId="18" borderId="5" xfId="0" applyNumberFormat="1" applyFont="1" applyFill="1" applyBorder="1" applyAlignment="1">
      <alignment horizontal="center"/>
    </xf>
    <xf numFmtId="165" fontId="18" fillId="18" borderId="11" xfId="0" applyNumberFormat="1" applyFont="1" applyFill="1" applyBorder="1" applyAlignment="1">
      <alignment horizontal="center" vertical="center"/>
    </xf>
    <xf numFmtId="0" fontId="23" fillId="18" borderId="9" xfId="0" applyFont="1" applyFill="1" applyBorder="1"/>
    <xf numFmtId="0" fontId="18" fillId="18" borderId="8" xfId="0" applyFont="1" applyFill="1" applyBorder="1"/>
    <xf numFmtId="0" fontId="18" fillId="18" borderId="12" xfId="0" applyFont="1" applyFill="1" applyBorder="1"/>
    <xf numFmtId="165" fontId="18" fillId="18" borderId="12" xfId="0" applyNumberFormat="1" applyFont="1" applyFill="1" applyBorder="1" applyAlignment="1">
      <alignment horizontal="center" vertical="center"/>
    </xf>
    <xf numFmtId="165" fontId="18" fillId="18" borderId="12" xfId="0" applyNumberFormat="1" applyFont="1" applyFill="1" applyBorder="1" applyAlignment="1">
      <alignment vertical="center"/>
    </xf>
    <xf numFmtId="0" fontId="23" fillId="18" borderId="13" xfId="0" applyFont="1" applyFill="1" applyBorder="1"/>
    <xf numFmtId="0" fontId="23" fillId="18" borderId="14" xfId="0" applyFont="1" applyFill="1" applyBorder="1"/>
    <xf numFmtId="0" fontId="23" fillId="18" borderId="15" xfId="0" applyFont="1" applyFill="1" applyBorder="1"/>
    <xf numFmtId="0" fontId="18" fillId="18" borderId="15" xfId="0" applyFont="1" applyFill="1" applyBorder="1"/>
    <xf numFmtId="2" fontId="23" fillId="18" borderId="13" xfId="0" applyNumberFormat="1" applyFont="1" applyFill="1" applyBorder="1" applyAlignment="1">
      <alignment horizontal="center"/>
    </xf>
    <xf numFmtId="166" fontId="18" fillId="18" borderId="1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/>
    </xf>
    <xf numFmtId="0" fontId="23" fillId="13" borderId="11" xfId="0" applyFont="1" applyFill="1" applyBorder="1" applyAlignment="1">
      <alignment horizontal="center" vertical="center"/>
    </xf>
    <xf numFmtId="0" fontId="23" fillId="19" borderId="3" xfId="0" applyFont="1" applyFill="1" applyBorder="1" applyAlignment="1">
      <alignment horizontal="center"/>
    </xf>
    <xf numFmtId="0" fontId="23" fillId="19" borderId="8" xfId="0" applyFont="1" applyFill="1" applyBorder="1" applyAlignment="1">
      <alignment horizontal="center"/>
    </xf>
    <xf numFmtId="2" fontId="23" fillId="19" borderId="0" xfId="0" applyNumberFormat="1" applyFont="1" applyFill="1" applyBorder="1"/>
    <xf numFmtId="2" fontId="23" fillId="19" borderId="12" xfId="0" applyNumberFormat="1" applyFont="1" applyFill="1" applyBorder="1"/>
    <xf numFmtId="0" fontId="23" fillId="19" borderId="14" xfId="0" applyFont="1" applyFill="1" applyBorder="1"/>
    <xf numFmtId="0" fontId="23" fillId="19" borderId="15" xfId="0" applyFont="1" applyFill="1" applyBorder="1"/>
    <xf numFmtId="0" fontId="18" fillId="19" borderId="15" xfId="0" applyFont="1" applyFill="1" applyBorder="1"/>
    <xf numFmtId="2" fontId="23" fillId="19" borderId="1" xfId="0" applyNumberFormat="1" applyFont="1" applyFill="1" applyBorder="1" applyAlignment="1">
      <alignment horizontal="center"/>
    </xf>
    <xf numFmtId="165" fontId="18" fillId="19" borderId="1" xfId="0" applyNumberFormat="1" applyFont="1" applyFill="1" applyBorder="1" applyAlignment="1">
      <alignment horizontal="center"/>
    </xf>
    <xf numFmtId="166" fontId="18" fillId="19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165" fontId="18" fillId="10" borderId="1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/>
    </xf>
    <xf numFmtId="165" fontId="18" fillId="10" borderId="1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/>
    </xf>
    <xf numFmtId="0" fontId="23" fillId="13" borderId="11" xfId="0" applyFont="1" applyFill="1" applyBorder="1" applyAlignment="1">
      <alignment horizontal="center" vertical="center"/>
    </xf>
    <xf numFmtId="165" fontId="18" fillId="10" borderId="12" xfId="0" applyNumberFormat="1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0" fillId="21" borderId="0" xfId="0" applyFill="1"/>
    <xf numFmtId="0" fontId="0" fillId="21" borderId="0" xfId="0" applyFill="1" applyAlignment="1">
      <alignment horizontal="center"/>
    </xf>
    <xf numFmtId="2" fontId="0" fillId="21" borderId="0" xfId="0" applyNumberFormat="1" applyFill="1" applyAlignment="1">
      <alignment horizontal="center"/>
    </xf>
    <xf numFmtId="0" fontId="0" fillId="21" borderId="0" xfId="0" applyFill="1" applyBorder="1"/>
    <xf numFmtId="0" fontId="1" fillId="21" borderId="0" xfId="0" applyFont="1" applyFill="1" applyBorder="1"/>
    <xf numFmtId="0" fontId="0" fillId="21" borderId="0" xfId="0" applyFill="1" applyBorder="1" applyAlignment="1">
      <alignment horizontal="center"/>
    </xf>
    <xf numFmtId="0" fontId="8" fillId="21" borderId="0" xfId="0" applyFont="1" applyFill="1" applyBorder="1"/>
    <xf numFmtId="0" fontId="1" fillId="21" borderId="0" xfId="0" applyFont="1" applyFill="1" applyBorder="1" applyAlignment="1">
      <alignment horizontal="center"/>
    </xf>
    <xf numFmtId="164" fontId="0" fillId="10" borderId="0" xfId="0" applyNumberFormat="1" applyFill="1" applyBorder="1"/>
    <xf numFmtId="164" fontId="4" fillId="10" borderId="0" xfId="0" applyNumberFormat="1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left"/>
    </xf>
    <xf numFmtId="0" fontId="4" fillId="10" borderId="0" xfId="0" applyFont="1" applyFill="1" applyBorder="1" applyAlignment="1">
      <alignment horizontal="right"/>
    </xf>
    <xf numFmtId="0" fontId="23" fillId="10" borderId="11" xfId="0" applyFont="1" applyFill="1" applyBorder="1" applyAlignment="1">
      <alignment horizontal="center"/>
    </xf>
    <xf numFmtId="0" fontId="23" fillId="10" borderId="12" xfId="0" applyFont="1" applyFill="1" applyBorder="1" applyAlignment="1">
      <alignment horizontal="center"/>
    </xf>
    <xf numFmtId="0" fontId="23" fillId="10" borderId="0" xfId="0" applyFont="1" applyFill="1" applyBorder="1" applyAlignment="1">
      <alignment horizontal="center"/>
    </xf>
    <xf numFmtId="0" fontId="18" fillId="10" borderId="0" xfId="0" applyFont="1" applyFill="1"/>
    <xf numFmtId="0" fontId="24" fillId="10" borderId="0" xfId="0" applyFont="1" applyFill="1"/>
    <xf numFmtId="0" fontId="18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2" fontId="18" fillId="10" borderId="0" xfId="0" applyNumberFormat="1" applyFont="1" applyFill="1"/>
    <xf numFmtId="0" fontId="18" fillId="10" borderId="0" xfId="0" applyFont="1" applyFill="1" applyAlignment="1">
      <alignment horizontal="center"/>
    </xf>
    <xf numFmtId="0" fontId="25" fillId="10" borderId="0" xfId="0" applyFont="1" applyFill="1"/>
    <xf numFmtId="2" fontId="23" fillId="10" borderId="0" xfId="0" applyNumberFormat="1" applyFont="1" applyFill="1" applyBorder="1"/>
    <xf numFmtId="165" fontId="23" fillId="10" borderId="0" xfId="0" applyNumberFormat="1" applyFont="1" applyFill="1" applyBorder="1"/>
    <xf numFmtId="166" fontId="23" fillId="10" borderId="0" xfId="0" applyNumberFormat="1" applyFont="1" applyFill="1" applyBorder="1"/>
    <xf numFmtId="49" fontId="0" fillId="10" borderId="0" xfId="0" applyNumberFormat="1" applyFill="1"/>
    <xf numFmtId="0" fontId="23" fillId="10" borderId="10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2" fontId="23" fillId="10" borderId="3" xfId="0" applyNumberFormat="1" applyFont="1" applyFill="1" applyBorder="1"/>
    <xf numFmtId="165" fontId="23" fillId="10" borderId="3" xfId="0" applyNumberFormat="1" applyFont="1" applyFill="1" applyBorder="1"/>
    <xf numFmtId="166" fontId="23" fillId="10" borderId="3" xfId="0" applyNumberFormat="1" applyFont="1" applyFill="1" applyBorder="1"/>
    <xf numFmtId="0" fontId="18" fillId="10" borderId="3" xfId="0" applyFont="1" applyFill="1" applyBorder="1" applyAlignment="1">
      <alignment horizontal="center"/>
    </xf>
    <xf numFmtId="0" fontId="25" fillId="10" borderId="8" xfId="0" applyFont="1" applyFill="1" applyBorder="1"/>
    <xf numFmtId="49" fontId="0" fillId="10" borderId="0" xfId="0" applyNumberFormat="1" applyFill="1" applyBorder="1"/>
    <xf numFmtId="0" fontId="23" fillId="19" borderId="6" xfId="0" applyFont="1" applyFill="1" applyBorder="1"/>
    <xf numFmtId="0" fontId="18" fillId="19" borderId="0" xfId="0" applyFont="1" applyFill="1" applyBorder="1"/>
    <xf numFmtId="2" fontId="23" fillId="19" borderId="12" xfId="0" applyNumberFormat="1" applyFont="1" applyFill="1" applyBorder="1" applyAlignment="1">
      <alignment horizontal="center"/>
    </xf>
    <xf numFmtId="2" fontId="23" fillId="19" borderId="0" xfId="0" applyNumberFormat="1" applyFont="1" applyFill="1" applyBorder="1" applyAlignment="1">
      <alignment horizontal="center"/>
    </xf>
    <xf numFmtId="2" fontId="18" fillId="19" borderId="11" xfId="0" applyNumberFormat="1" applyFont="1" applyFill="1" applyBorder="1" applyAlignment="1">
      <alignment horizontal="center" vertical="center"/>
    </xf>
    <xf numFmtId="0" fontId="23" fillId="19" borderId="2" xfId="0" applyFont="1" applyFill="1" applyBorder="1"/>
    <xf numFmtId="0" fontId="23" fillId="19" borderId="4" xfId="0" applyFont="1" applyFill="1" applyBorder="1"/>
    <xf numFmtId="0" fontId="23" fillId="19" borderId="3" xfId="0" applyFont="1" applyFill="1" applyBorder="1"/>
    <xf numFmtId="0" fontId="18" fillId="19" borderId="3" xfId="0" applyFont="1" applyFill="1" applyBorder="1"/>
    <xf numFmtId="2" fontId="23" fillId="19" borderId="29" xfId="0" applyNumberFormat="1" applyFont="1" applyFill="1" applyBorder="1" applyAlignment="1">
      <alignment horizontal="center"/>
    </xf>
    <xf numFmtId="165" fontId="18" fillId="19" borderId="6" xfId="0" applyNumberFormat="1" applyFont="1" applyFill="1" applyBorder="1" applyAlignment="1">
      <alignment horizontal="center"/>
    </xf>
    <xf numFmtId="165" fontId="18" fillId="19" borderId="11" xfId="0" applyNumberFormat="1" applyFont="1" applyFill="1" applyBorder="1" applyAlignment="1">
      <alignment horizontal="center"/>
    </xf>
    <xf numFmtId="0" fontId="23" fillId="19" borderId="11" xfId="0" applyFont="1" applyFill="1" applyBorder="1" applyAlignment="1">
      <alignment horizontal="center" vertical="center"/>
    </xf>
    <xf numFmtId="166" fontId="18" fillId="10" borderId="10" xfId="0" applyNumberFormat="1" applyFont="1" applyFill="1" applyBorder="1" applyAlignment="1">
      <alignment horizontal="center" vertical="center"/>
    </xf>
    <xf numFmtId="166" fontId="18" fillId="10" borderId="12" xfId="0" applyNumberFormat="1" applyFont="1" applyFill="1" applyBorder="1" applyAlignment="1">
      <alignment horizontal="center" vertical="center"/>
    </xf>
    <xf numFmtId="0" fontId="0" fillId="18" borderId="10" xfId="0" applyFill="1" applyBorder="1"/>
    <xf numFmtId="2" fontId="23" fillId="18" borderId="2" xfId="0" applyNumberFormat="1" applyFont="1" applyFill="1" applyBorder="1" applyAlignment="1">
      <alignment horizontal="center"/>
    </xf>
    <xf numFmtId="166" fontId="18" fillId="18" borderId="10" xfId="0" applyNumberFormat="1" applyFont="1" applyFill="1" applyBorder="1" applyAlignment="1">
      <alignment horizontal="center" vertical="center"/>
    </xf>
    <xf numFmtId="166" fontId="18" fillId="18" borderId="2" xfId="0" applyNumberFormat="1" applyFont="1" applyFill="1" applyBorder="1" applyAlignment="1">
      <alignment horizontal="center" vertical="center"/>
    </xf>
    <xf numFmtId="2" fontId="23" fillId="10" borderId="10" xfId="0" applyNumberFormat="1" applyFont="1" applyFill="1" applyBorder="1" applyAlignment="1">
      <alignment horizontal="center"/>
    </xf>
    <xf numFmtId="2" fontId="23" fillId="0" borderId="12" xfId="0" applyNumberFormat="1" applyFont="1" applyFill="1" applyBorder="1" applyAlignment="1">
      <alignment horizontal="center"/>
    </xf>
    <xf numFmtId="166" fontId="18" fillId="10" borderId="11" xfId="0" applyNumberFormat="1" applyFont="1" applyFill="1" applyBorder="1" applyAlignment="1">
      <alignment horizontal="center" vertical="center"/>
    </xf>
    <xf numFmtId="166" fontId="18" fillId="18" borderId="11" xfId="0" applyNumberFormat="1" applyFont="1" applyFill="1" applyBorder="1" applyAlignment="1">
      <alignment horizontal="center" vertical="center"/>
    </xf>
    <xf numFmtId="166" fontId="18" fillId="18" borderId="5" xfId="0" applyNumberFormat="1" applyFont="1" applyFill="1" applyBorder="1" applyAlignment="1">
      <alignment horizontal="center" vertical="center"/>
    </xf>
    <xf numFmtId="0" fontId="0" fillId="0" borderId="10" xfId="0" applyBorder="1"/>
    <xf numFmtId="165" fontId="18" fillId="10" borderId="12" xfId="0" applyNumberFormat="1" applyFont="1" applyFill="1" applyBorder="1" applyAlignment="1">
      <alignment horizontal="center"/>
    </xf>
    <xf numFmtId="0" fontId="29" fillId="10" borderId="0" xfId="0" applyFont="1" applyFill="1"/>
    <xf numFmtId="0" fontId="29" fillId="10" borderId="0" xfId="0" applyFont="1" applyFill="1" applyBorder="1"/>
    <xf numFmtId="2" fontId="0" fillId="15" borderId="20" xfId="0" applyNumberFormat="1" applyFill="1" applyBorder="1" applyAlignment="1">
      <alignment horizontal="left"/>
    </xf>
    <xf numFmtId="2" fontId="0" fillId="15" borderId="21" xfId="0" applyNumberFormat="1" applyFill="1" applyBorder="1" applyAlignment="1">
      <alignment horizontal="left"/>
    </xf>
    <xf numFmtId="2" fontId="0" fillId="15" borderId="17" xfId="0" applyNumberFormat="1" applyFill="1" applyBorder="1" applyAlignment="1">
      <alignment horizontal="left"/>
    </xf>
    <xf numFmtId="0" fontId="2" fillId="15" borderId="0" xfId="0" applyFont="1" applyFill="1" applyAlignment="1">
      <alignment horizontal="center" vertical="center" wrapText="1"/>
    </xf>
    <xf numFmtId="0" fontId="0" fillId="15" borderId="18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7" fillId="21" borderId="0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" fillId="10" borderId="0" xfId="0" applyFont="1" applyFill="1" applyAlignment="1">
      <alignment horizontal="left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/>
    </xf>
    <xf numFmtId="0" fontId="0" fillId="21" borderId="0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3" fillId="10" borderId="2" xfId="0" applyFont="1" applyFill="1" applyBorder="1" applyAlignment="1">
      <alignment horizontal="left" vertical="center"/>
    </xf>
    <xf numFmtId="0" fontId="23" fillId="10" borderId="4" xfId="0" applyFont="1" applyFill="1" applyBorder="1" applyAlignment="1">
      <alignment horizontal="left" vertical="center"/>
    </xf>
    <xf numFmtId="0" fontId="23" fillId="10" borderId="7" xfId="0" applyFont="1" applyFill="1" applyBorder="1" applyAlignment="1">
      <alignment horizontal="left" vertical="center"/>
    </xf>
    <xf numFmtId="0" fontId="23" fillId="10" borderId="9" xfId="0" applyFont="1" applyFill="1" applyBorder="1" applyAlignment="1">
      <alignment horizontal="left" vertical="center"/>
    </xf>
    <xf numFmtId="0" fontId="23" fillId="10" borderId="2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8" borderId="10" xfId="0" applyFont="1" applyFill="1" applyBorder="1" applyAlignment="1">
      <alignment horizontal="center" vertical="center" wrapText="1"/>
    </xf>
    <xf numFmtId="0" fontId="23" fillId="18" borderId="1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6" fontId="18" fillId="10" borderId="10" xfId="0" applyNumberFormat="1" applyFont="1" applyFill="1" applyBorder="1" applyAlignment="1">
      <alignment horizontal="center" vertical="center"/>
    </xf>
    <xf numFmtId="166" fontId="18" fillId="10" borderId="12" xfId="0" applyNumberFormat="1" applyFont="1" applyFill="1" applyBorder="1" applyAlignment="1">
      <alignment horizontal="center" vertical="center"/>
    </xf>
    <xf numFmtId="165" fontId="18" fillId="10" borderId="10" xfId="0" applyNumberFormat="1" applyFont="1" applyFill="1" applyBorder="1" applyAlignment="1">
      <alignment horizontal="center" vertical="center"/>
    </xf>
    <xf numFmtId="0" fontId="18" fillId="10" borderId="12" xfId="0" applyFont="1" applyFill="1" applyBorder="1"/>
    <xf numFmtId="0" fontId="23" fillId="18" borderId="10" xfId="0" applyFont="1" applyFill="1" applyBorder="1" applyAlignment="1">
      <alignment horizontal="center" vertical="center"/>
    </xf>
    <xf numFmtId="0" fontId="23" fillId="18" borderId="11" xfId="0" applyFont="1" applyFill="1" applyBorder="1" applyAlignment="1">
      <alignment horizontal="center" vertical="center"/>
    </xf>
    <xf numFmtId="0" fontId="23" fillId="18" borderId="1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3" fillId="19" borderId="29" xfId="0" applyFont="1" applyFill="1" applyBorder="1" applyAlignment="1">
      <alignment horizontal="center" vertical="center"/>
    </xf>
    <xf numFmtId="0" fontId="23" fillId="19" borderId="11" xfId="0" applyFont="1" applyFill="1" applyBorder="1" applyAlignment="1">
      <alignment horizontal="center" vertical="center"/>
    </xf>
    <xf numFmtId="2" fontId="23" fillId="10" borderId="11" xfId="0" applyNumberFormat="1" applyFont="1" applyFill="1" applyBorder="1" applyAlignment="1">
      <alignment horizontal="center" vertical="center"/>
    </xf>
    <xf numFmtId="0" fontId="18" fillId="10" borderId="11" xfId="0" applyFont="1" applyFill="1" applyBorder="1"/>
    <xf numFmtId="166" fontId="18" fillId="10" borderId="3" xfId="0" applyNumberFormat="1" applyFont="1" applyFill="1" applyBorder="1" applyAlignment="1">
      <alignment horizontal="center" vertical="center"/>
    </xf>
    <xf numFmtId="166" fontId="18" fillId="10" borderId="8" xfId="0" applyNumberFormat="1" applyFont="1" applyFill="1" applyBorder="1" applyAlignment="1">
      <alignment horizontal="center" vertical="center"/>
    </xf>
    <xf numFmtId="0" fontId="23" fillId="13" borderId="29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0" fontId="23" fillId="0" borderId="9" xfId="0" applyFont="1" applyFill="1" applyBorder="1" applyAlignment="1">
      <alignment horizontal="left"/>
    </xf>
    <xf numFmtId="0" fontId="23" fillId="10" borderId="4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2" fontId="23" fillId="10" borderId="2" xfId="0" applyNumberFormat="1" applyFont="1" applyFill="1" applyBorder="1" applyAlignment="1">
      <alignment horizontal="center"/>
    </xf>
    <xf numFmtId="2" fontId="23" fillId="10" borderId="7" xfId="0" applyNumberFormat="1" applyFont="1" applyFill="1" applyBorder="1" applyAlignment="1">
      <alignment horizontal="center"/>
    </xf>
    <xf numFmtId="0" fontId="23" fillId="10" borderId="0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00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typical behaviour</a:t>
            </a:r>
            <a:r>
              <a:rPr lang="en-US" baseline="0"/>
              <a:t> model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'Load - typical '!$F$239</c:f>
              <c:strCache>
                <c:ptCount val="1"/>
                <c:pt idx="0">
                  <c:v>4 occupants</c:v>
                </c:pt>
              </c:strCache>
            </c:strRef>
          </c:tx>
          <c:marker>
            <c:symbol val="none"/>
          </c:marker>
          <c:cat>
            <c:strRef>
              <c:f>'Load - typical '!$B$240:$B$287</c:f>
              <c:strCache>
                <c:ptCount val="48"/>
                <c:pt idx="0">
                  <c:v>00:00 - 00:30</c:v>
                </c:pt>
                <c:pt idx="1">
                  <c:v>00:30 - 01:00</c:v>
                </c:pt>
                <c:pt idx="2">
                  <c:v>01:00 - 01:30</c:v>
                </c:pt>
                <c:pt idx="3">
                  <c:v>01:30 - 02:00</c:v>
                </c:pt>
                <c:pt idx="4">
                  <c:v>02:00 - 02:30</c:v>
                </c:pt>
                <c:pt idx="5">
                  <c:v>02:30 - 03:00</c:v>
                </c:pt>
                <c:pt idx="6">
                  <c:v>03:00 - 03:30</c:v>
                </c:pt>
                <c:pt idx="7">
                  <c:v>03:30 - 04:00</c:v>
                </c:pt>
                <c:pt idx="8">
                  <c:v>04:00 - 04:30</c:v>
                </c:pt>
                <c:pt idx="9">
                  <c:v>04:30 - 05:00</c:v>
                </c:pt>
                <c:pt idx="10">
                  <c:v>05:00 - 05:30</c:v>
                </c:pt>
                <c:pt idx="11">
                  <c:v>05:30 - 06:00</c:v>
                </c:pt>
                <c:pt idx="12">
                  <c:v>06:00 - 06:30</c:v>
                </c:pt>
                <c:pt idx="13">
                  <c:v>06:30 - 07:00</c:v>
                </c:pt>
                <c:pt idx="14">
                  <c:v>07:00 - 07:30</c:v>
                </c:pt>
                <c:pt idx="15">
                  <c:v>07:30 - 08:00</c:v>
                </c:pt>
                <c:pt idx="16">
                  <c:v>08:00 - 08:30</c:v>
                </c:pt>
                <c:pt idx="17">
                  <c:v>08:30 - 09:00</c:v>
                </c:pt>
                <c:pt idx="18">
                  <c:v>09:00 - 09:30</c:v>
                </c:pt>
                <c:pt idx="19">
                  <c:v>09:30 - 10:00</c:v>
                </c:pt>
                <c:pt idx="20">
                  <c:v>10:00 - 10:30</c:v>
                </c:pt>
                <c:pt idx="21">
                  <c:v>10:30 - 11:00</c:v>
                </c:pt>
                <c:pt idx="22">
                  <c:v>11:00 - 11:30</c:v>
                </c:pt>
                <c:pt idx="23">
                  <c:v>11:30 - 12:00</c:v>
                </c:pt>
                <c:pt idx="24">
                  <c:v>12:00 - 12:30</c:v>
                </c:pt>
                <c:pt idx="25">
                  <c:v>12:30 - 13:00</c:v>
                </c:pt>
                <c:pt idx="26">
                  <c:v>13:00 - 13:30</c:v>
                </c:pt>
                <c:pt idx="27">
                  <c:v>13:30 - 14:00</c:v>
                </c:pt>
                <c:pt idx="28">
                  <c:v>14:00 - 14:30</c:v>
                </c:pt>
                <c:pt idx="29">
                  <c:v>14:30 - 15:00</c:v>
                </c:pt>
                <c:pt idx="30">
                  <c:v>15:00 - 15:30</c:v>
                </c:pt>
                <c:pt idx="31">
                  <c:v>15:30 - 16:00</c:v>
                </c:pt>
                <c:pt idx="32">
                  <c:v>16:00 - 16:30</c:v>
                </c:pt>
                <c:pt idx="33">
                  <c:v>16:30 - 17:00</c:v>
                </c:pt>
                <c:pt idx="34">
                  <c:v>17:00 - 17:30</c:v>
                </c:pt>
                <c:pt idx="35">
                  <c:v>17:30 - 18:00</c:v>
                </c:pt>
                <c:pt idx="36">
                  <c:v>18:00 - 18:30</c:v>
                </c:pt>
                <c:pt idx="37">
                  <c:v>18:30 - 19:00</c:v>
                </c:pt>
                <c:pt idx="38">
                  <c:v>19:00 - 19:30</c:v>
                </c:pt>
                <c:pt idx="39">
                  <c:v>19:30 - 20:00</c:v>
                </c:pt>
                <c:pt idx="40">
                  <c:v>20:00 - 20:30</c:v>
                </c:pt>
                <c:pt idx="41">
                  <c:v>20:30 - 21:00</c:v>
                </c:pt>
                <c:pt idx="42">
                  <c:v>21:00 - 21:30</c:v>
                </c:pt>
                <c:pt idx="43">
                  <c:v>21:30 - 22:00</c:v>
                </c:pt>
                <c:pt idx="44">
                  <c:v>22:00 - 22:30</c:v>
                </c:pt>
                <c:pt idx="45">
                  <c:v>22:30 - 23:00</c:v>
                </c:pt>
                <c:pt idx="46">
                  <c:v>23:00 - 23:30</c:v>
                </c:pt>
                <c:pt idx="47">
                  <c:v>23:30 - 24:00</c:v>
                </c:pt>
              </c:strCache>
            </c:strRef>
          </c:cat>
          <c:val>
            <c:numRef>
              <c:f>'Load - typical '!$F$240:$F$287</c:f>
              <c:numCache>
                <c:formatCode>General</c:formatCode>
                <c:ptCount val="48"/>
                <c:pt idx="0">
                  <c:v>0.12055342465753426</c:v>
                </c:pt>
                <c:pt idx="1">
                  <c:v>0</c:v>
                </c:pt>
                <c:pt idx="2">
                  <c:v>0.12055342465753426</c:v>
                </c:pt>
                <c:pt idx="3">
                  <c:v>0</c:v>
                </c:pt>
                <c:pt idx="4">
                  <c:v>0.12055342465753426</c:v>
                </c:pt>
                <c:pt idx="5">
                  <c:v>0</c:v>
                </c:pt>
                <c:pt idx="6">
                  <c:v>0.12055342465753426</c:v>
                </c:pt>
                <c:pt idx="7">
                  <c:v>0</c:v>
                </c:pt>
                <c:pt idx="8">
                  <c:v>0.12055342465753426</c:v>
                </c:pt>
                <c:pt idx="9">
                  <c:v>0</c:v>
                </c:pt>
                <c:pt idx="10">
                  <c:v>0.12055342465753426</c:v>
                </c:pt>
                <c:pt idx="11">
                  <c:v>0</c:v>
                </c:pt>
                <c:pt idx="12">
                  <c:v>0.12055342465753426</c:v>
                </c:pt>
                <c:pt idx="13">
                  <c:v>0</c:v>
                </c:pt>
                <c:pt idx="14">
                  <c:v>0.12055342465753426</c:v>
                </c:pt>
                <c:pt idx="15">
                  <c:v>0</c:v>
                </c:pt>
                <c:pt idx="16">
                  <c:v>0.30318406465753422</c:v>
                </c:pt>
                <c:pt idx="17">
                  <c:v>6.1526306399999999</c:v>
                </c:pt>
                <c:pt idx="18">
                  <c:v>1.3021840646575344</c:v>
                </c:pt>
                <c:pt idx="19">
                  <c:v>0.18263064000000001</c:v>
                </c:pt>
                <c:pt idx="20">
                  <c:v>0.12055342465753426</c:v>
                </c:pt>
                <c:pt idx="21">
                  <c:v>0</c:v>
                </c:pt>
                <c:pt idx="22">
                  <c:v>0.12055342465753426</c:v>
                </c:pt>
                <c:pt idx="23">
                  <c:v>0</c:v>
                </c:pt>
                <c:pt idx="24">
                  <c:v>0.12055342465753426</c:v>
                </c:pt>
                <c:pt idx="25">
                  <c:v>0</c:v>
                </c:pt>
                <c:pt idx="26">
                  <c:v>0.12055342465753426</c:v>
                </c:pt>
                <c:pt idx="27">
                  <c:v>0</c:v>
                </c:pt>
                <c:pt idx="28">
                  <c:v>0.12055342465753426</c:v>
                </c:pt>
                <c:pt idx="29">
                  <c:v>0</c:v>
                </c:pt>
                <c:pt idx="30">
                  <c:v>0.12055342465753426</c:v>
                </c:pt>
                <c:pt idx="31">
                  <c:v>0</c:v>
                </c:pt>
                <c:pt idx="32">
                  <c:v>7.4368005030136981</c:v>
                </c:pt>
                <c:pt idx="33">
                  <c:v>4.5462470783561644</c:v>
                </c:pt>
                <c:pt idx="34">
                  <c:v>0.47118406465753426</c:v>
                </c:pt>
                <c:pt idx="35">
                  <c:v>1.3416306400000002</c:v>
                </c:pt>
                <c:pt idx="36">
                  <c:v>1.1531840646575342</c:v>
                </c:pt>
                <c:pt idx="37">
                  <c:v>2.02263064</c:v>
                </c:pt>
                <c:pt idx="38">
                  <c:v>0.46318406465753426</c:v>
                </c:pt>
                <c:pt idx="39">
                  <c:v>2.23263064</c:v>
                </c:pt>
                <c:pt idx="40">
                  <c:v>2.6631840646575342</c:v>
                </c:pt>
                <c:pt idx="41">
                  <c:v>0.34263063999999999</c:v>
                </c:pt>
                <c:pt idx="42">
                  <c:v>0.46318406465753426</c:v>
                </c:pt>
                <c:pt idx="43">
                  <c:v>0.34263063999999999</c:v>
                </c:pt>
                <c:pt idx="44">
                  <c:v>0.46318406465753426</c:v>
                </c:pt>
                <c:pt idx="45">
                  <c:v>0.34263063999999999</c:v>
                </c:pt>
                <c:pt idx="46">
                  <c:v>0.46318406465753426</c:v>
                </c:pt>
                <c:pt idx="47">
                  <c:v>0</c:v>
                </c:pt>
              </c:numCache>
            </c:numRef>
          </c:val>
        </c:ser>
        <c:marker val="1"/>
        <c:axId val="62438784"/>
        <c:axId val="87995520"/>
      </c:lineChart>
      <c:catAx>
        <c:axId val="62438784"/>
        <c:scaling>
          <c:orientation val="minMax"/>
        </c:scaling>
        <c:axPos val="b"/>
        <c:majorTickMark val="none"/>
        <c:tickLblPos val="nextTo"/>
        <c:crossAx val="87995520"/>
        <c:crosses val="autoZero"/>
        <c:auto val="1"/>
        <c:lblAlgn val="ctr"/>
        <c:lblOffset val="100"/>
      </c:catAx>
      <c:valAx>
        <c:axId val="87995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</a:t>
                </a:r>
                <a:endParaRPr lang="el-GR"/>
              </a:p>
            </c:rich>
          </c:tx>
        </c:title>
        <c:numFmt formatCode="General" sourceLinked="1"/>
        <c:majorTickMark val="none"/>
        <c:tickLblPos val="nextTo"/>
        <c:crossAx val="6243878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typical behaviour</a:t>
            </a:r>
            <a:r>
              <a:rPr lang="en-US" baseline="0"/>
              <a:t> model </a:t>
            </a:r>
            <a:r>
              <a:rPr lang="en-US"/>
              <a:t>shifted by 30 min later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'Load typical-shifted by 30min'!$F$239</c:f>
              <c:strCache>
                <c:ptCount val="1"/>
                <c:pt idx="0">
                  <c:v>4 occupants</c:v>
                </c:pt>
              </c:strCache>
            </c:strRef>
          </c:tx>
          <c:marker>
            <c:symbol val="none"/>
          </c:marker>
          <c:cat>
            <c:strRef>
              <c:f>'Load typical-shifted by 30min'!$B$240:$B$287</c:f>
              <c:strCache>
                <c:ptCount val="48"/>
                <c:pt idx="0">
                  <c:v>00:00 - 00:30</c:v>
                </c:pt>
                <c:pt idx="1">
                  <c:v>00:30 - 01:00</c:v>
                </c:pt>
                <c:pt idx="2">
                  <c:v>01:00 - 01:30</c:v>
                </c:pt>
                <c:pt idx="3">
                  <c:v>01:30 - 02:00</c:v>
                </c:pt>
                <c:pt idx="4">
                  <c:v>02:00 - 02:30</c:v>
                </c:pt>
                <c:pt idx="5">
                  <c:v>02:30 - 03:00</c:v>
                </c:pt>
                <c:pt idx="6">
                  <c:v>03:00 - 03:30</c:v>
                </c:pt>
                <c:pt idx="7">
                  <c:v>03:30 - 04:00</c:v>
                </c:pt>
                <c:pt idx="8">
                  <c:v>04:00 - 04:30</c:v>
                </c:pt>
                <c:pt idx="9">
                  <c:v>04:30 - 05:00</c:v>
                </c:pt>
                <c:pt idx="10">
                  <c:v>05:00 - 05:30</c:v>
                </c:pt>
                <c:pt idx="11">
                  <c:v>05:30 - 06:00</c:v>
                </c:pt>
                <c:pt idx="12">
                  <c:v>06:00 - 06:30</c:v>
                </c:pt>
                <c:pt idx="13">
                  <c:v>06:30 - 07:00</c:v>
                </c:pt>
                <c:pt idx="14">
                  <c:v>07:00 - 07:30</c:v>
                </c:pt>
                <c:pt idx="15">
                  <c:v>07:30 - 08:00</c:v>
                </c:pt>
                <c:pt idx="16">
                  <c:v>08:00 - 08:30</c:v>
                </c:pt>
                <c:pt idx="17">
                  <c:v>08:30 - 09:00</c:v>
                </c:pt>
                <c:pt idx="18">
                  <c:v>09:00 - 09:30</c:v>
                </c:pt>
                <c:pt idx="19">
                  <c:v>09:30 - 10:00</c:v>
                </c:pt>
                <c:pt idx="20">
                  <c:v>10:00 - 10:30</c:v>
                </c:pt>
                <c:pt idx="21">
                  <c:v>10:30 - 11:00</c:v>
                </c:pt>
                <c:pt idx="22">
                  <c:v>11:00 - 11:30</c:v>
                </c:pt>
                <c:pt idx="23">
                  <c:v>11:30 - 12:00</c:v>
                </c:pt>
                <c:pt idx="24">
                  <c:v>12:00 - 12:30</c:v>
                </c:pt>
                <c:pt idx="25">
                  <c:v>12:30 - 13:00</c:v>
                </c:pt>
                <c:pt idx="26">
                  <c:v>13:00 - 13:30</c:v>
                </c:pt>
                <c:pt idx="27">
                  <c:v>13:30 - 14:00</c:v>
                </c:pt>
                <c:pt idx="28">
                  <c:v>14:00 - 14:30</c:v>
                </c:pt>
                <c:pt idx="29">
                  <c:v>14:30 - 15:00</c:v>
                </c:pt>
                <c:pt idx="30">
                  <c:v>15:00 - 15:30</c:v>
                </c:pt>
                <c:pt idx="31">
                  <c:v>15:30 - 16:00</c:v>
                </c:pt>
                <c:pt idx="32">
                  <c:v>16:00 - 16:30</c:v>
                </c:pt>
                <c:pt idx="33">
                  <c:v>16:30 - 17:00</c:v>
                </c:pt>
                <c:pt idx="34">
                  <c:v>17:00 - 17:30</c:v>
                </c:pt>
                <c:pt idx="35">
                  <c:v>17:30 - 18:00</c:v>
                </c:pt>
                <c:pt idx="36">
                  <c:v>18:00 - 18:30</c:v>
                </c:pt>
                <c:pt idx="37">
                  <c:v>18:30 - 19:00</c:v>
                </c:pt>
                <c:pt idx="38">
                  <c:v>19:00 - 19:30</c:v>
                </c:pt>
                <c:pt idx="39">
                  <c:v>19:30 - 20:00</c:v>
                </c:pt>
                <c:pt idx="40">
                  <c:v>20:00 - 20:30</c:v>
                </c:pt>
                <c:pt idx="41">
                  <c:v>20:30 - 21:00</c:v>
                </c:pt>
                <c:pt idx="42">
                  <c:v>21:00 - 21:30</c:v>
                </c:pt>
                <c:pt idx="43">
                  <c:v>21:30 - 22:00</c:v>
                </c:pt>
                <c:pt idx="44">
                  <c:v>22:00 - 22:30</c:v>
                </c:pt>
                <c:pt idx="45">
                  <c:v>22:30 - 23:00</c:v>
                </c:pt>
                <c:pt idx="46">
                  <c:v>23:00 - 23:30</c:v>
                </c:pt>
                <c:pt idx="47">
                  <c:v>23:30 - 24:00</c:v>
                </c:pt>
              </c:strCache>
            </c:strRef>
          </c:cat>
          <c:val>
            <c:numRef>
              <c:f>'Load typical-shifted by 30min'!$F$240:$F$287</c:f>
              <c:numCache>
                <c:formatCode>General</c:formatCode>
                <c:ptCount val="48"/>
                <c:pt idx="0">
                  <c:v>0.12055342465753426</c:v>
                </c:pt>
                <c:pt idx="1">
                  <c:v>0</c:v>
                </c:pt>
                <c:pt idx="2">
                  <c:v>0.12055342465753426</c:v>
                </c:pt>
                <c:pt idx="3">
                  <c:v>0</c:v>
                </c:pt>
                <c:pt idx="4">
                  <c:v>0.12055342465753426</c:v>
                </c:pt>
                <c:pt idx="5">
                  <c:v>0</c:v>
                </c:pt>
                <c:pt idx="6">
                  <c:v>0.12055342465753426</c:v>
                </c:pt>
                <c:pt idx="7">
                  <c:v>0</c:v>
                </c:pt>
                <c:pt idx="8">
                  <c:v>0.12055342465753426</c:v>
                </c:pt>
                <c:pt idx="9">
                  <c:v>0</c:v>
                </c:pt>
                <c:pt idx="10">
                  <c:v>0.12055342465753426</c:v>
                </c:pt>
                <c:pt idx="11">
                  <c:v>0</c:v>
                </c:pt>
                <c:pt idx="12">
                  <c:v>0.12055342465753426</c:v>
                </c:pt>
                <c:pt idx="13">
                  <c:v>0</c:v>
                </c:pt>
                <c:pt idx="14">
                  <c:v>0.12055342465753426</c:v>
                </c:pt>
                <c:pt idx="15">
                  <c:v>0</c:v>
                </c:pt>
                <c:pt idx="16">
                  <c:v>0.12055342465753426</c:v>
                </c:pt>
                <c:pt idx="17">
                  <c:v>0.18263064000000001</c:v>
                </c:pt>
                <c:pt idx="18">
                  <c:v>6.2731840646575332</c:v>
                </c:pt>
                <c:pt idx="19">
                  <c:v>1.1816306400000003</c:v>
                </c:pt>
                <c:pt idx="20">
                  <c:v>0.30318406465753422</c:v>
                </c:pt>
                <c:pt idx="21">
                  <c:v>0</c:v>
                </c:pt>
                <c:pt idx="22">
                  <c:v>0.12055342465753426</c:v>
                </c:pt>
                <c:pt idx="23">
                  <c:v>0</c:v>
                </c:pt>
                <c:pt idx="24">
                  <c:v>0.12055342465753426</c:v>
                </c:pt>
                <c:pt idx="25">
                  <c:v>0</c:v>
                </c:pt>
                <c:pt idx="26">
                  <c:v>0.12055342465753426</c:v>
                </c:pt>
                <c:pt idx="27">
                  <c:v>0</c:v>
                </c:pt>
                <c:pt idx="28">
                  <c:v>0.12055342465753426</c:v>
                </c:pt>
                <c:pt idx="29">
                  <c:v>0</c:v>
                </c:pt>
                <c:pt idx="30">
                  <c:v>0.12055342465753426</c:v>
                </c:pt>
                <c:pt idx="31">
                  <c:v>0</c:v>
                </c:pt>
                <c:pt idx="32">
                  <c:v>0.12055342465753426</c:v>
                </c:pt>
                <c:pt idx="33">
                  <c:v>7.3162470783561639</c:v>
                </c:pt>
                <c:pt idx="34">
                  <c:v>4.6668005030136985</c:v>
                </c:pt>
                <c:pt idx="35">
                  <c:v>0.35063063999999999</c:v>
                </c:pt>
                <c:pt idx="36">
                  <c:v>1.4621840646575344</c:v>
                </c:pt>
                <c:pt idx="37">
                  <c:v>1.03263064</c:v>
                </c:pt>
                <c:pt idx="38">
                  <c:v>2.1431840646575342</c:v>
                </c:pt>
                <c:pt idx="39">
                  <c:v>0.34263063999999999</c:v>
                </c:pt>
                <c:pt idx="40">
                  <c:v>2.3531840646575342</c:v>
                </c:pt>
                <c:pt idx="41">
                  <c:v>2.5426306400000001</c:v>
                </c:pt>
                <c:pt idx="42">
                  <c:v>0.46318406465753426</c:v>
                </c:pt>
                <c:pt idx="43">
                  <c:v>0.34263063999999999</c:v>
                </c:pt>
                <c:pt idx="44">
                  <c:v>0.46318406465753426</c:v>
                </c:pt>
                <c:pt idx="45">
                  <c:v>0.34263063999999999</c:v>
                </c:pt>
                <c:pt idx="46">
                  <c:v>0.46318406465753426</c:v>
                </c:pt>
                <c:pt idx="47">
                  <c:v>0.34263063999999999</c:v>
                </c:pt>
              </c:numCache>
            </c:numRef>
          </c:val>
        </c:ser>
        <c:marker val="1"/>
        <c:axId val="97167616"/>
        <c:axId val="88543232"/>
      </c:lineChart>
      <c:catAx>
        <c:axId val="97167616"/>
        <c:scaling>
          <c:orientation val="minMax"/>
        </c:scaling>
        <c:axPos val="b"/>
        <c:majorTickMark val="none"/>
        <c:tickLblPos val="nextTo"/>
        <c:crossAx val="88543232"/>
        <c:crosses val="autoZero"/>
        <c:auto val="1"/>
        <c:lblAlgn val="ctr"/>
        <c:lblOffset val="100"/>
      </c:catAx>
      <c:valAx>
        <c:axId val="88543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</a:t>
                </a:r>
                <a:endParaRPr lang="el-GR"/>
              </a:p>
            </c:rich>
          </c:tx>
        </c:title>
        <c:numFmt formatCode="General" sourceLinked="1"/>
        <c:majorTickMark val="none"/>
        <c:tickLblPos val="nextTo"/>
        <c:crossAx val="9716761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typical behaviour</a:t>
            </a:r>
            <a:r>
              <a:rPr lang="en-US" baseline="0"/>
              <a:t> model shifted 1 hour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'Load typical-shifted 1h later'!$F$239</c:f>
              <c:strCache>
                <c:ptCount val="1"/>
                <c:pt idx="0">
                  <c:v>4 occupants</c:v>
                </c:pt>
              </c:strCache>
            </c:strRef>
          </c:tx>
          <c:marker>
            <c:symbol val="none"/>
          </c:marker>
          <c:cat>
            <c:strRef>
              <c:f>'Load typical-shifted 1h later'!$B$240:$B$287</c:f>
              <c:strCache>
                <c:ptCount val="48"/>
                <c:pt idx="0">
                  <c:v>00:00 - 00:30</c:v>
                </c:pt>
                <c:pt idx="1">
                  <c:v>00:30 - 01:00</c:v>
                </c:pt>
                <c:pt idx="2">
                  <c:v>01:00 - 01:30</c:v>
                </c:pt>
                <c:pt idx="3">
                  <c:v>01:30 - 02:00</c:v>
                </c:pt>
                <c:pt idx="4">
                  <c:v>02:00 - 02:30</c:v>
                </c:pt>
                <c:pt idx="5">
                  <c:v>02:30 - 03:00</c:v>
                </c:pt>
                <c:pt idx="6">
                  <c:v>03:00 - 03:30</c:v>
                </c:pt>
                <c:pt idx="7">
                  <c:v>03:30 - 04:00</c:v>
                </c:pt>
                <c:pt idx="8">
                  <c:v>04:00 - 04:30</c:v>
                </c:pt>
                <c:pt idx="9">
                  <c:v>04:30 - 05:00</c:v>
                </c:pt>
                <c:pt idx="10">
                  <c:v>05:00 - 05:30</c:v>
                </c:pt>
                <c:pt idx="11">
                  <c:v>05:30 - 06:00</c:v>
                </c:pt>
                <c:pt idx="12">
                  <c:v>06:00 - 06:30</c:v>
                </c:pt>
                <c:pt idx="13">
                  <c:v>06:30 - 07:00</c:v>
                </c:pt>
                <c:pt idx="14">
                  <c:v>07:00 - 07:30</c:v>
                </c:pt>
                <c:pt idx="15">
                  <c:v>07:30 - 08:00</c:v>
                </c:pt>
                <c:pt idx="16">
                  <c:v>08:00 - 08:30</c:v>
                </c:pt>
                <c:pt idx="17">
                  <c:v>08:30 - 09:00</c:v>
                </c:pt>
                <c:pt idx="18">
                  <c:v>09:00 - 09:30</c:v>
                </c:pt>
                <c:pt idx="19">
                  <c:v>09:30 - 10:00</c:v>
                </c:pt>
                <c:pt idx="20">
                  <c:v>10:00 - 10:30</c:v>
                </c:pt>
                <c:pt idx="21">
                  <c:v>10:30 - 11:00</c:v>
                </c:pt>
                <c:pt idx="22">
                  <c:v>11:00 - 11:30</c:v>
                </c:pt>
                <c:pt idx="23">
                  <c:v>11:30 - 12:00</c:v>
                </c:pt>
                <c:pt idx="24">
                  <c:v>12:00 - 12:30</c:v>
                </c:pt>
                <c:pt idx="25">
                  <c:v>12:30 - 13:00</c:v>
                </c:pt>
                <c:pt idx="26">
                  <c:v>13:00 - 13:30</c:v>
                </c:pt>
                <c:pt idx="27">
                  <c:v>13:30 - 14:00</c:v>
                </c:pt>
                <c:pt idx="28">
                  <c:v>14:00 - 14:30</c:v>
                </c:pt>
                <c:pt idx="29">
                  <c:v>14:30 - 15:00</c:v>
                </c:pt>
                <c:pt idx="30">
                  <c:v>15:00 - 15:30</c:v>
                </c:pt>
                <c:pt idx="31">
                  <c:v>15:30 - 16:00</c:v>
                </c:pt>
                <c:pt idx="32">
                  <c:v>16:00 - 16:30</c:v>
                </c:pt>
                <c:pt idx="33">
                  <c:v>16:30 - 17:00</c:v>
                </c:pt>
                <c:pt idx="34">
                  <c:v>17:00 - 17:30</c:v>
                </c:pt>
                <c:pt idx="35">
                  <c:v>17:30 - 18:00</c:v>
                </c:pt>
                <c:pt idx="36">
                  <c:v>18:00 - 18:30</c:v>
                </c:pt>
                <c:pt idx="37">
                  <c:v>18:30 - 19:00</c:v>
                </c:pt>
                <c:pt idx="38">
                  <c:v>19:00 - 19:30</c:v>
                </c:pt>
                <c:pt idx="39">
                  <c:v>19:30 - 20:00</c:v>
                </c:pt>
                <c:pt idx="40">
                  <c:v>20:00 - 20:30</c:v>
                </c:pt>
                <c:pt idx="41">
                  <c:v>20:30 - 21:00</c:v>
                </c:pt>
                <c:pt idx="42">
                  <c:v>21:00 - 21:30</c:v>
                </c:pt>
                <c:pt idx="43">
                  <c:v>21:30 - 22:00</c:v>
                </c:pt>
                <c:pt idx="44">
                  <c:v>22:00 - 22:30</c:v>
                </c:pt>
                <c:pt idx="45">
                  <c:v>22:30 - 23:00</c:v>
                </c:pt>
                <c:pt idx="46">
                  <c:v>23:00 - 23:30</c:v>
                </c:pt>
                <c:pt idx="47">
                  <c:v>23:30 - 24:00</c:v>
                </c:pt>
              </c:strCache>
            </c:strRef>
          </c:cat>
          <c:val>
            <c:numRef>
              <c:f>'Load typical-shifted 1h later'!$F$240:$F$287</c:f>
              <c:numCache>
                <c:formatCode>General</c:formatCode>
                <c:ptCount val="48"/>
                <c:pt idx="0">
                  <c:v>0.12055342465753426</c:v>
                </c:pt>
                <c:pt idx="1">
                  <c:v>0</c:v>
                </c:pt>
                <c:pt idx="2">
                  <c:v>0.12055342465753426</c:v>
                </c:pt>
                <c:pt idx="3">
                  <c:v>0</c:v>
                </c:pt>
                <c:pt idx="4">
                  <c:v>0.12055342465753426</c:v>
                </c:pt>
                <c:pt idx="5">
                  <c:v>0</c:v>
                </c:pt>
                <c:pt idx="6">
                  <c:v>0.12055342465753426</c:v>
                </c:pt>
                <c:pt idx="7">
                  <c:v>0</c:v>
                </c:pt>
                <c:pt idx="8">
                  <c:v>0.12055342465753426</c:v>
                </c:pt>
                <c:pt idx="9">
                  <c:v>0</c:v>
                </c:pt>
                <c:pt idx="10">
                  <c:v>0.12055342465753426</c:v>
                </c:pt>
                <c:pt idx="11">
                  <c:v>0</c:v>
                </c:pt>
                <c:pt idx="12">
                  <c:v>0.12055342465753426</c:v>
                </c:pt>
                <c:pt idx="13">
                  <c:v>0</c:v>
                </c:pt>
                <c:pt idx="14">
                  <c:v>0.12055342465753426</c:v>
                </c:pt>
                <c:pt idx="15">
                  <c:v>0</c:v>
                </c:pt>
                <c:pt idx="16">
                  <c:v>0.12055342465753426</c:v>
                </c:pt>
                <c:pt idx="17">
                  <c:v>0</c:v>
                </c:pt>
                <c:pt idx="18">
                  <c:v>0.30318406465753422</c:v>
                </c:pt>
                <c:pt idx="19">
                  <c:v>6.1526306399999999</c:v>
                </c:pt>
                <c:pt idx="20">
                  <c:v>1.3021840646575344</c:v>
                </c:pt>
                <c:pt idx="21">
                  <c:v>0.18263064000000001</c:v>
                </c:pt>
                <c:pt idx="22">
                  <c:v>0.12055342465753426</c:v>
                </c:pt>
                <c:pt idx="23">
                  <c:v>0</c:v>
                </c:pt>
                <c:pt idx="24">
                  <c:v>0.12055342465753426</c:v>
                </c:pt>
                <c:pt idx="25">
                  <c:v>0</c:v>
                </c:pt>
                <c:pt idx="26">
                  <c:v>0.12055342465753426</c:v>
                </c:pt>
                <c:pt idx="27">
                  <c:v>0</c:v>
                </c:pt>
                <c:pt idx="28">
                  <c:v>0.12055342465753426</c:v>
                </c:pt>
                <c:pt idx="29">
                  <c:v>0</c:v>
                </c:pt>
                <c:pt idx="30">
                  <c:v>0.12055342465753426</c:v>
                </c:pt>
                <c:pt idx="31">
                  <c:v>0</c:v>
                </c:pt>
                <c:pt idx="32">
                  <c:v>0.12055342465753426</c:v>
                </c:pt>
                <c:pt idx="33">
                  <c:v>0</c:v>
                </c:pt>
                <c:pt idx="34">
                  <c:v>7.4368005030136981</c:v>
                </c:pt>
                <c:pt idx="35">
                  <c:v>4.5462470783561644</c:v>
                </c:pt>
                <c:pt idx="36">
                  <c:v>0.47118406465753426</c:v>
                </c:pt>
                <c:pt idx="37">
                  <c:v>1.3416306400000002</c:v>
                </c:pt>
                <c:pt idx="38">
                  <c:v>1.1531840646575342</c:v>
                </c:pt>
                <c:pt idx="39">
                  <c:v>2.02263064</c:v>
                </c:pt>
                <c:pt idx="40">
                  <c:v>0.46318406465753426</c:v>
                </c:pt>
                <c:pt idx="41">
                  <c:v>2.23263064</c:v>
                </c:pt>
                <c:pt idx="42">
                  <c:v>2.6631840646575342</c:v>
                </c:pt>
                <c:pt idx="43">
                  <c:v>0.34263063999999999</c:v>
                </c:pt>
                <c:pt idx="44">
                  <c:v>0.46318406465753426</c:v>
                </c:pt>
                <c:pt idx="45">
                  <c:v>0.34263063999999999</c:v>
                </c:pt>
                <c:pt idx="46">
                  <c:v>0.46318406465753426</c:v>
                </c:pt>
                <c:pt idx="47">
                  <c:v>0.34263063999999999</c:v>
                </c:pt>
              </c:numCache>
            </c:numRef>
          </c:val>
        </c:ser>
        <c:marker val="1"/>
        <c:axId val="100553472"/>
        <c:axId val="100555008"/>
      </c:lineChart>
      <c:catAx>
        <c:axId val="100553472"/>
        <c:scaling>
          <c:orientation val="minMax"/>
        </c:scaling>
        <c:axPos val="b"/>
        <c:majorTickMark val="none"/>
        <c:tickLblPos val="nextTo"/>
        <c:crossAx val="100555008"/>
        <c:crosses val="autoZero"/>
        <c:auto val="1"/>
        <c:lblAlgn val="ctr"/>
        <c:lblOffset val="100"/>
      </c:catAx>
      <c:valAx>
        <c:axId val="100555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</a:t>
                </a:r>
                <a:endParaRPr lang="el-GR"/>
              </a:p>
            </c:rich>
          </c:tx>
        </c:title>
        <c:numFmt formatCode="General" sourceLinked="1"/>
        <c:majorTickMark val="none"/>
        <c:tickLblPos val="nextTo"/>
        <c:crossAx val="10055347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' outdoor'</a:t>
            </a:r>
            <a:r>
              <a:rPr lang="en-US" baseline="0"/>
              <a:t> </a:t>
            </a:r>
            <a:r>
              <a:rPr lang="en-US"/>
              <a:t>behaviour</a:t>
            </a:r>
            <a:r>
              <a:rPr lang="en-US" baseline="0"/>
              <a:t> model</a:t>
            </a:r>
            <a:r>
              <a:rPr lang="en-US"/>
              <a:t> 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'Load - people outdoor more'!$I$239</c:f>
              <c:strCache>
                <c:ptCount val="1"/>
                <c:pt idx="0">
                  <c:v>7 occupants</c:v>
                </c:pt>
              </c:strCache>
            </c:strRef>
          </c:tx>
          <c:marker>
            <c:symbol val="none"/>
          </c:marker>
          <c:cat>
            <c:strRef>
              <c:f>'Load - people outdoor more'!$B$240:$B$287</c:f>
              <c:strCache>
                <c:ptCount val="48"/>
                <c:pt idx="0">
                  <c:v>00:00 - 00:30</c:v>
                </c:pt>
                <c:pt idx="1">
                  <c:v>00:30 - 01:00</c:v>
                </c:pt>
                <c:pt idx="2">
                  <c:v>01:00 - 01:30</c:v>
                </c:pt>
                <c:pt idx="3">
                  <c:v>01:30 - 02:00</c:v>
                </c:pt>
                <c:pt idx="4">
                  <c:v>02:00 - 02:30</c:v>
                </c:pt>
                <c:pt idx="5">
                  <c:v>02:30 - 03:00</c:v>
                </c:pt>
                <c:pt idx="6">
                  <c:v>03:00 - 03:30</c:v>
                </c:pt>
                <c:pt idx="7">
                  <c:v>03:30 - 04:00</c:v>
                </c:pt>
                <c:pt idx="8">
                  <c:v>04:00 - 04:30</c:v>
                </c:pt>
                <c:pt idx="9">
                  <c:v>04:30 - 05:00</c:v>
                </c:pt>
                <c:pt idx="10">
                  <c:v>05:00 - 05:30</c:v>
                </c:pt>
                <c:pt idx="11">
                  <c:v>05:30 - 06:00</c:v>
                </c:pt>
                <c:pt idx="12">
                  <c:v>06:00 - 06:30</c:v>
                </c:pt>
                <c:pt idx="13">
                  <c:v>06:30 - 07:00</c:v>
                </c:pt>
                <c:pt idx="14">
                  <c:v>07:00 - 07:30</c:v>
                </c:pt>
                <c:pt idx="15">
                  <c:v>07:30 - 08:00</c:v>
                </c:pt>
                <c:pt idx="16">
                  <c:v>08:00 - 08:30</c:v>
                </c:pt>
                <c:pt idx="17">
                  <c:v>08:30 - 09:00</c:v>
                </c:pt>
                <c:pt idx="18">
                  <c:v>09:00 - 09:30</c:v>
                </c:pt>
                <c:pt idx="19">
                  <c:v>09:30 - 10:00</c:v>
                </c:pt>
                <c:pt idx="20">
                  <c:v>10:00 - 10:30</c:v>
                </c:pt>
                <c:pt idx="21">
                  <c:v>10:30 - 11:00</c:v>
                </c:pt>
                <c:pt idx="22">
                  <c:v>11:00 - 11:30</c:v>
                </c:pt>
                <c:pt idx="23">
                  <c:v>11:30 - 12:00</c:v>
                </c:pt>
                <c:pt idx="24">
                  <c:v>12:00 - 12:30</c:v>
                </c:pt>
                <c:pt idx="25">
                  <c:v>12:30 - 13:00</c:v>
                </c:pt>
                <c:pt idx="26">
                  <c:v>13:00 - 13:30</c:v>
                </c:pt>
                <c:pt idx="27">
                  <c:v>13:30 - 14:00</c:v>
                </c:pt>
                <c:pt idx="28">
                  <c:v>14:00 - 14:30</c:v>
                </c:pt>
                <c:pt idx="29">
                  <c:v>14:30 - 15:00</c:v>
                </c:pt>
                <c:pt idx="30">
                  <c:v>15:00 - 15:30</c:v>
                </c:pt>
                <c:pt idx="31">
                  <c:v>15:30 - 16:00</c:v>
                </c:pt>
                <c:pt idx="32">
                  <c:v>16:00 - 16:30</c:v>
                </c:pt>
                <c:pt idx="33">
                  <c:v>16:30 - 17:00</c:v>
                </c:pt>
                <c:pt idx="34">
                  <c:v>17:00 - 17:30</c:v>
                </c:pt>
                <c:pt idx="35">
                  <c:v>17:30 - 18:00</c:v>
                </c:pt>
                <c:pt idx="36">
                  <c:v>18:00 - 18:30</c:v>
                </c:pt>
                <c:pt idx="37">
                  <c:v>18:30 - 19:00</c:v>
                </c:pt>
                <c:pt idx="38">
                  <c:v>19:00 - 19:30</c:v>
                </c:pt>
                <c:pt idx="39">
                  <c:v>19:30 - 20:00</c:v>
                </c:pt>
                <c:pt idx="40">
                  <c:v>20:00 - 20:30</c:v>
                </c:pt>
                <c:pt idx="41">
                  <c:v>20:30 - 21:00</c:v>
                </c:pt>
                <c:pt idx="42">
                  <c:v>21:00 - 21:30</c:v>
                </c:pt>
                <c:pt idx="43">
                  <c:v>21:30 - 22:00</c:v>
                </c:pt>
                <c:pt idx="44">
                  <c:v>22:00 - 22:30</c:v>
                </c:pt>
                <c:pt idx="45">
                  <c:v>22:30 - 23:00</c:v>
                </c:pt>
                <c:pt idx="46">
                  <c:v>23:00 - 23:30</c:v>
                </c:pt>
                <c:pt idx="47">
                  <c:v>23:30 - 24:00</c:v>
                </c:pt>
              </c:strCache>
            </c:strRef>
          </c:cat>
          <c:val>
            <c:numRef>
              <c:f>'Load - people outdoor more'!$I$240:$I$287</c:f>
              <c:numCache>
                <c:formatCode>General</c:formatCode>
                <c:ptCount val="48"/>
                <c:pt idx="0">
                  <c:v>0.12055342465753426</c:v>
                </c:pt>
                <c:pt idx="1">
                  <c:v>0</c:v>
                </c:pt>
                <c:pt idx="2">
                  <c:v>0.12055342465753426</c:v>
                </c:pt>
                <c:pt idx="3">
                  <c:v>0</c:v>
                </c:pt>
                <c:pt idx="4">
                  <c:v>0.12055342465753426</c:v>
                </c:pt>
                <c:pt idx="5">
                  <c:v>0</c:v>
                </c:pt>
                <c:pt idx="6">
                  <c:v>0.12055342465753426</c:v>
                </c:pt>
                <c:pt idx="7">
                  <c:v>0</c:v>
                </c:pt>
                <c:pt idx="8">
                  <c:v>0.12055342465753426</c:v>
                </c:pt>
                <c:pt idx="9">
                  <c:v>0</c:v>
                </c:pt>
                <c:pt idx="10">
                  <c:v>0.12055342465753426</c:v>
                </c:pt>
                <c:pt idx="11">
                  <c:v>0</c:v>
                </c:pt>
                <c:pt idx="12">
                  <c:v>0.12055342465753426</c:v>
                </c:pt>
                <c:pt idx="13">
                  <c:v>0</c:v>
                </c:pt>
                <c:pt idx="14">
                  <c:v>0.12055342465753426</c:v>
                </c:pt>
                <c:pt idx="15">
                  <c:v>0</c:v>
                </c:pt>
                <c:pt idx="16">
                  <c:v>0.12055342465753426</c:v>
                </c:pt>
                <c:pt idx="17">
                  <c:v>0</c:v>
                </c:pt>
                <c:pt idx="18">
                  <c:v>0.12055342465753426</c:v>
                </c:pt>
                <c:pt idx="19">
                  <c:v>0</c:v>
                </c:pt>
                <c:pt idx="20">
                  <c:v>9.6586840646575354</c:v>
                </c:pt>
                <c:pt idx="21">
                  <c:v>0.25913063999999997</c:v>
                </c:pt>
                <c:pt idx="22">
                  <c:v>0.12055342465753426</c:v>
                </c:pt>
                <c:pt idx="23">
                  <c:v>0</c:v>
                </c:pt>
                <c:pt idx="24">
                  <c:v>0.12055342465753426</c:v>
                </c:pt>
                <c:pt idx="25">
                  <c:v>0</c:v>
                </c:pt>
                <c:pt idx="26">
                  <c:v>0.12055342465753426</c:v>
                </c:pt>
                <c:pt idx="27">
                  <c:v>0</c:v>
                </c:pt>
                <c:pt idx="28">
                  <c:v>0.12055342465753426</c:v>
                </c:pt>
                <c:pt idx="29">
                  <c:v>0</c:v>
                </c:pt>
                <c:pt idx="30">
                  <c:v>8.3826840646575338</c:v>
                </c:pt>
                <c:pt idx="31">
                  <c:v>2.03313064</c:v>
                </c:pt>
                <c:pt idx="32">
                  <c:v>0.55368406465753428</c:v>
                </c:pt>
                <c:pt idx="33">
                  <c:v>1.1231306399999998</c:v>
                </c:pt>
                <c:pt idx="34">
                  <c:v>0.92055342465753431</c:v>
                </c:pt>
                <c:pt idx="35">
                  <c:v>0</c:v>
                </c:pt>
                <c:pt idx="36">
                  <c:v>0.12055342465753426</c:v>
                </c:pt>
                <c:pt idx="37">
                  <c:v>0</c:v>
                </c:pt>
                <c:pt idx="38">
                  <c:v>0.12055342465753426</c:v>
                </c:pt>
                <c:pt idx="39">
                  <c:v>0</c:v>
                </c:pt>
                <c:pt idx="40">
                  <c:v>0.12055342465753426</c:v>
                </c:pt>
                <c:pt idx="41">
                  <c:v>0</c:v>
                </c:pt>
                <c:pt idx="42">
                  <c:v>0.12055342465753426</c:v>
                </c:pt>
                <c:pt idx="43">
                  <c:v>0</c:v>
                </c:pt>
                <c:pt idx="44">
                  <c:v>0.12055342465753426</c:v>
                </c:pt>
                <c:pt idx="45">
                  <c:v>0</c:v>
                </c:pt>
                <c:pt idx="46">
                  <c:v>2.0796840646575343</c:v>
                </c:pt>
                <c:pt idx="47">
                  <c:v>0.41913064</c:v>
                </c:pt>
              </c:numCache>
            </c:numRef>
          </c:val>
        </c:ser>
        <c:marker val="1"/>
        <c:axId val="100809728"/>
        <c:axId val="100614912"/>
      </c:lineChart>
      <c:catAx>
        <c:axId val="100809728"/>
        <c:scaling>
          <c:orientation val="minMax"/>
        </c:scaling>
        <c:axPos val="b"/>
        <c:majorTickMark val="none"/>
        <c:tickLblPos val="nextTo"/>
        <c:crossAx val="100614912"/>
        <c:crosses val="autoZero"/>
        <c:auto val="1"/>
        <c:lblAlgn val="ctr"/>
        <c:lblOffset val="100"/>
      </c:catAx>
      <c:valAx>
        <c:axId val="100614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</a:t>
                </a:r>
                <a:endParaRPr lang="el-GR"/>
              </a:p>
            </c:rich>
          </c:tx>
        </c:title>
        <c:numFmt formatCode="General" sourceLinked="1"/>
        <c:majorTickMark val="none"/>
        <c:tickLblPos val="nextTo"/>
        <c:crossAx val="10080972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'outdoor' behaviour</a:t>
            </a:r>
            <a:r>
              <a:rPr lang="en-US" baseline="0"/>
              <a:t> model</a:t>
            </a:r>
            <a:r>
              <a:rPr lang="en-US"/>
              <a:t> </a:t>
            </a:r>
            <a:r>
              <a:rPr lang="en-US" baseline="0"/>
              <a:t>shifted 1 hour later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'Load-people outdoor more shift'!$F$239</c:f>
              <c:strCache>
                <c:ptCount val="1"/>
                <c:pt idx="0">
                  <c:v>4 occupants</c:v>
                </c:pt>
              </c:strCache>
            </c:strRef>
          </c:tx>
          <c:marker>
            <c:symbol val="none"/>
          </c:marker>
          <c:cat>
            <c:strRef>
              <c:f>'Load-people outdoor more shift'!$B$240:$B$287</c:f>
              <c:strCache>
                <c:ptCount val="48"/>
                <c:pt idx="0">
                  <c:v>00:00 - 00:30</c:v>
                </c:pt>
                <c:pt idx="1">
                  <c:v>00:30 - 01:00</c:v>
                </c:pt>
                <c:pt idx="2">
                  <c:v>01:00 - 01:30</c:v>
                </c:pt>
                <c:pt idx="3">
                  <c:v>01:30 - 02:00</c:v>
                </c:pt>
                <c:pt idx="4">
                  <c:v>02:00 - 02:30</c:v>
                </c:pt>
                <c:pt idx="5">
                  <c:v>02:30 - 03:00</c:v>
                </c:pt>
                <c:pt idx="6">
                  <c:v>03:00 - 03:30</c:v>
                </c:pt>
                <c:pt idx="7">
                  <c:v>03:30 - 04:00</c:v>
                </c:pt>
                <c:pt idx="8">
                  <c:v>04:00 - 04:30</c:v>
                </c:pt>
                <c:pt idx="9">
                  <c:v>04:30 - 05:00</c:v>
                </c:pt>
                <c:pt idx="10">
                  <c:v>05:00 - 05:30</c:v>
                </c:pt>
                <c:pt idx="11">
                  <c:v>05:30 - 06:00</c:v>
                </c:pt>
                <c:pt idx="12">
                  <c:v>06:00 - 06:30</c:v>
                </c:pt>
                <c:pt idx="13">
                  <c:v>06:30 - 07:00</c:v>
                </c:pt>
                <c:pt idx="14">
                  <c:v>07:00 - 07:30</c:v>
                </c:pt>
                <c:pt idx="15">
                  <c:v>07:30 - 08:00</c:v>
                </c:pt>
                <c:pt idx="16">
                  <c:v>08:00 - 08:30</c:v>
                </c:pt>
                <c:pt idx="17">
                  <c:v>08:30 - 09:00</c:v>
                </c:pt>
                <c:pt idx="18">
                  <c:v>09:00 - 09:30</c:v>
                </c:pt>
                <c:pt idx="19">
                  <c:v>09:30 - 10:00</c:v>
                </c:pt>
                <c:pt idx="20">
                  <c:v>10:00 - 10:30</c:v>
                </c:pt>
                <c:pt idx="21">
                  <c:v>10:30 - 11:00</c:v>
                </c:pt>
                <c:pt idx="22">
                  <c:v>11:00 - 11:30</c:v>
                </c:pt>
                <c:pt idx="23">
                  <c:v>11:30 - 12:00</c:v>
                </c:pt>
                <c:pt idx="24">
                  <c:v>12:00 - 12:30</c:v>
                </c:pt>
                <c:pt idx="25">
                  <c:v>12:30 - 13:00</c:v>
                </c:pt>
                <c:pt idx="26">
                  <c:v>13:00 - 13:30</c:v>
                </c:pt>
                <c:pt idx="27">
                  <c:v>13:30 - 14:00</c:v>
                </c:pt>
                <c:pt idx="28">
                  <c:v>14:00 - 14:30</c:v>
                </c:pt>
                <c:pt idx="29">
                  <c:v>14:30 - 15:00</c:v>
                </c:pt>
                <c:pt idx="30">
                  <c:v>15:00 - 15:30</c:v>
                </c:pt>
                <c:pt idx="31">
                  <c:v>15:30 - 16:00</c:v>
                </c:pt>
                <c:pt idx="32">
                  <c:v>16:00 - 16:30</c:v>
                </c:pt>
                <c:pt idx="33">
                  <c:v>16:30 - 17:00</c:v>
                </c:pt>
                <c:pt idx="34">
                  <c:v>17:00 - 17:30</c:v>
                </c:pt>
                <c:pt idx="35">
                  <c:v>17:30 - 18:00</c:v>
                </c:pt>
                <c:pt idx="36">
                  <c:v>18:00 - 18:30</c:v>
                </c:pt>
                <c:pt idx="37">
                  <c:v>18:30 - 19:00</c:v>
                </c:pt>
                <c:pt idx="38">
                  <c:v>19:00 - 19:30</c:v>
                </c:pt>
                <c:pt idx="39">
                  <c:v>19:30 - 20:00</c:v>
                </c:pt>
                <c:pt idx="40">
                  <c:v>20:00 - 20:30</c:v>
                </c:pt>
                <c:pt idx="41">
                  <c:v>20:30 - 21:00</c:v>
                </c:pt>
                <c:pt idx="42">
                  <c:v>21:00 - 21:30</c:v>
                </c:pt>
                <c:pt idx="43">
                  <c:v>21:30 - 22:00</c:v>
                </c:pt>
                <c:pt idx="44">
                  <c:v>22:00 - 22:30</c:v>
                </c:pt>
                <c:pt idx="45">
                  <c:v>22:30 - 23:00</c:v>
                </c:pt>
                <c:pt idx="46">
                  <c:v>23:00 - 23:30</c:v>
                </c:pt>
                <c:pt idx="47">
                  <c:v>23:30 - 24:00</c:v>
                </c:pt>
              </c:strCache>
            </c:strRef>
          </c:cat>
          <c:val>
            <c:numRef>
              <c:f>'Load-people outdoor more shift'!$F$240:$F$287</c:f>
              <c:numCache>
                <c:formatCode>General</c:formatCode>
                <c:ptCount val="48"/>
                <c:pt idx="0">
                  <c:v>0.12055342465753426</c:v>
                </c:pt>
                <c:pt idx="1">
                  <c:v>0</c:v>
                </c:pt>
                <c:pt idx="2">
                  <c:v>0.12055342465753426</c:v>
                </c:pt>
                <c:pt idx="3">
                  <c:v>0</c:v>
                </c:pt>
                <c:pt idx="4">
                  <c:v>0.12055342465753426</c:v>
                </c:pt>
                <c:pt idx="5">
                  <c:v>0</c:v>
                </c:pt>
                <c:pt idx="6">
                  <c:v>0.12055342465753426</c:v>
                </c:pt>
                <c:pt idx="7">
                  <c:v>0</c:v>
                </c:pt>
                <c:pt idx="8">
                  <c:v>0.12055342465753426</c:v>
                </c:pt>
                <c:pt idx="9">
                  <c:v>0</c:v>
                </c:pt>
                <c:pt idx="10">
                  <c:v>0.12055342465753426</c:v>
                </c:pt>
                <c:pt idx="11">
                  <c:v>0</c:v>
                </c:pt>
                <c:pt idx="12">
                  <c:v>0.12055342465753426</c:v>
                </c:pt>
                <c:pt idx="13">
                  <c:v>0</c:v>
                </c:pt>
                <c:pt idx="14">
                  <c:v>0.12055342465753426</c:v>
                </c:pt>
                <c:pt idx="15">
                  <c:v>0</c:v>
                </c:pt>
                <c:pt idx="16">
                  <c:v>0.12055342465753426</c:v>
                </c:pt>
                <c:pt idx="17">
                  <c:v>0</c:v>
                </c:pt>
                <c:pt idx="18">
                  <c:v>0.12055342465753426</c:v>
                </c:pt>
                <c:pt idx="19">
                  <c:v>0</c:v>
                </c:pt>
                <c:pt idx="20">
                  <c:v>0.12055342465753426</c:v>
                </c:pt>
                <c:pt idx="21">
                  <c:v>7.1516306399999996</c:v>
                </c:pt>
                <c:pt idx="22">
                  <c:v>0.30318406465753422</c:v>
                </c:pt>
                <c:pt idx="23">
                  <c:v>0</c:v>
                </c:pt>
                <c:pt idx="24">
                  <c:v>0.12055342465753426</c:v>
                </c:pt>
                <c:pt idx="25">
                  <c:v>0</c:v>
                </c:pt>
                <c:pt idx="26">
                  <c:v>0.12055342465753426</c:v>
                </c:pt>
                <c:pt idx="27">
                  <c:v>0</c:v>
                </c:pt>
                <c:pt idx="28">
                  <c:v>0.12055342465753426</c:v>
                </c:pt>
                <c:pt idx="29">
                  <c:v>0</c:v>
                </c:pt>
                <c:pt idx="30">
                  <c:v>0.12055342465753426</c:v>
                </c:pt>
                <c:pt idx="31">
                  <c:v>4.2696306399999999</c:v>
                </c:pt>
                <c:pt idx="32">
                  <c:v>2.0711840646575341</c:v>
                </c:pt>
                <c:pt idx="33">
                  <c:v>1.95063064</c:v>
                </c:pt>
                <c:pt idx="34">
                  <c:v>1.161184064657534</c:v>
                </c:pt>
                <c:pt idx="35">
                  <c:v>0.8</c:v>
                </c:pt>
                <c:pt idx="36">
                  <c:v>0.12055342465753426</c:v>
                </c:pt>
                <c:pt idx="37">
                  <c:v>0</c:v>
                </c:pt>
                <c:pt idx="38">
                  <c:v>0.12055342465753426</c:v>
                </c:pt>
                <c:pt idx="39">
                  <c:v>0</c:v>
                </c:pt>
                <c:pt idx="40">
                  <c:v>0.12055342465753426</c:v>
                </c:pt>
                <c:pt idx="41">
                  <c:v>0</c:v>
                </c:pt>
                <c:pt idx="42">
                  <c:v>0.12055342465753426</c:v>
                </c:pt>
                <c:pt idx="43">
                  <c:v>0</c:v>
                </c:pt>
                <c:pt idx="44">
                  <c:v>0.12055342465753426</c:v>
                </c:pt>
                <c:pt idx="45">
                  <c:v>0</c:v>
                </c:pt>
                <c:pt idx="46">
                  <c:v>0.12055342465753426</c:v>
                </c:pt>
                <c:pt idx="47">
                  <c:v>1.22263064</c:v>
                </c:pt>
              </c:numCache>
            </c:numRef>
          </c:val>
        </c:ser>
        <c:marker val="1"/>
        <c:axId val="100750848"/>
        <c:axId val="100752384"/>
      </c:lineChart>
      <c:catAx>
        <c:axId val="100750848"/>
        <c:scaling>
          <c:orientation val="minMax"/>
        </c:scaling>
        <c:axPos val="b"/>
        <c:majorTickMark val="none"/>
        <c:tickLblPos val="nextTo"/>
        <c:crossAx val="100752384"/>
        <c:crosses val="autoZero"/>
        <c:auto val="1"/>
        <c:lblAlgn val="ctr"/>
        <c:lblOffset val="100"/>
      </c:catAx>
      <c:valAx>
        <c:axId val="100752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</a:t>
                </a:r>
                <a:endParaRPr lang="el-GR"/>
              </a:p>
            </c:rich>
          </c:tx>
        </c:title>
        <c:numFmt formatCode="General" sourceLinked="1"/>
        <c:majorTickMark val="none"/>
        <c:tickLblPos val="nextTo"/>
        <c:crossAx val="10075084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'at home' behaviour</a:t>
            </a:r>
            <a:r>
              <a:rPr lang="en-US" baseline="0"/>
              <a:t> model</a:t>
            </a:r>
            <a:r>
              <a:rPr lang="en-US"/>
              <a:t> 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'Load - people always@home'!$F$239</c:f>
              <c:strCache>
                <c:ptCount val="1"/>
                <c:pt idx="0">
                  <c:v>4 occupants</c:v>
                </c:pt>
              </c:strCache>
            </c:strRef>
          </c:tx>
          <c:marker>
            <c:symbol val="none"/>
          </c:marker>
          <c:cat>
            <c:strRef>
              <c:f>'Load - people always@home'!$B$240:$B$287</c:f>
              <c:strCache>
                <c:ptCount val="48"/>
                <c:pt idx="0">
                  <c:v>00:00 - 00:30</c:v>
                </c:pt>
                <c:pt idx="1">
                  <c:v>00:30 - 01:00</c:v>
                </c:pt>
                <c:pt idx="2">
                  <c:v>01:00 - 01:30</c:v>
                </c:pt>
                <c:pt idx="3">
                  <c:v>01:30 - 02:00</c:v>
                </c:pt>
                <c:pt idx="4">
                  <c:v>02:00 - 02:30</c:v>
                </c:pt>
                <c:pt idx="5">
                  <c:v>02:30 - 03:00</c:v>
                </c:pt>
                <c:pt idx="6">
                  <c:v>03:00 - 03:30</c:v>
                </c:pt>
                <c:pt idx="7">
                  <c:v>03:30 - 04:00</c:v>
                </c:pt>
                <c:pt idx="8">
                  <c:v>04:00 - 04:30</c:v>
                </c:pt>
                <c:pt idx="9">
                  <c:v>04:30 - 05:00</c:v>
                </c:pt>
                <c:pt idx="10">
                  <c:v>05:00 - 05:30</c:v>
                </c:pt>
                <c:pt idx="11">
                  <c:v>05:30 - 06:00</c:v>
                </c:pt>
                <c:pt idx="12">
                  <c:v>06:00 - 06:30</c:v>
                </c:pt>
                <c:pt idx="13">
                  <c:v>06:30 - 07:00</c:v>
                </c:pt>
                <c:pt idx="14">
                  <c:v>07:00 - 07:30</c:v>
                </c:pt>
                <c:pt idx="15">
                  <c:v>07:30 - 08:00</c:v>
                </c:pt>
                <c:pt idx="16">
                  <c:v>08:00 - 08:30</c:v>
                </c:pt>
                <c:pt idx="17">
                  <c:v>08:30 - 09:00</c:v>
                </c:pt>
                <c:pt idx="18">
                  <c:v>09:00 - 09:30</c:v>
                </c:pt>
                <c:pt idx="19">
                  <c:v>09:30 - 10:00</c:v>
                </c:pt>
                <c:pt idx="20">
                  <c:v>10:00 - 10:30</c:v>
                </c:pt>
                <c:pt idx="21">
                  <c:v>10:30 - 11:00</c:v>
                </c:pt>
                <c:pt idx="22">
                  <c:v>11:00 - 11:30</c:v>
                </c:pt>
                <c:pt idx="23">
                  <c:v>11:30 - 12:00</c:v>
                </c:pt>
                <c:pt idx="24">
                  <c:v>12:00 - 12:30</c:v>
                </c:pt>
                <c:pt idx="25">
                  <c:v>12:30 - 13:00</c:v>
                </c:pt>
                <c:pt idx="26">
                  <c:v>13:00 - 13:30</c:v>
                </c:pt>
                <c:pt idx="27">
                  <c:v>13:30 - 14:00</c:v>
                </c:pt>
                <c:pt idx="28">
                  <c:v>14:00 - 14:30</c:v>
                </c:pt>
                <c:pt idx="29">
                  <c:v>14:30 - 15:00</c:v>
                </c:pt>
                <c:pt idx="30">
                  <c:v>15:00 - 15:30</c:v>
                </c:pt>
                <c:pt idx="31">
                  <c:v>15:30 - 16:00</c:v>
                </c:pt>
                <c:pt idx="32">
                  <c:v>16:00 - 16:30</c:v>
                </c:pt>
                <c:pt idx="33">
                  <c:v>16:30 - 17:00</c:v>
                </c:pt>
                <c:pt idx="34">
                  <c:v>17:00 - 17:30</c:v>
                </c:pt>
                <c:pt idx="35">
                  <c:v>17:30 - 18:00</c:v>
                </c:pt>
                <c:pt idx="36">
                  <c:v>18:00 - 18:30</c:v>
                </c:pt>
                <c:pt idx="37">
                  <c:v>18:30 - 19:00</c:v>
                </c:pt>
                <c:pt idx="38">
                  <c:v>19:00 - 19:30</c:v>
                </c:pt>
                <c:pt idx="39">
                  <c:v>19:30 - 20:00</c:v>
                </c:pt>
                <c:pt idx="40">
                  <c:v>20:00 - 20:30</c:v>
                </c:pt>
                <c:pt idx="41">
                  <c:v>20:30 - 21:00</c:v>
                </c:pt>
                <c:pt idx="42">
                  <c:v>21:00 - 21:30</c:v>
                </c:pt>
                <c:pt idx="43">
                  <c:v>21:30 - 22:00</c:v>
                </c:pt>
                <c:pt idx="44">
                  <c:v>22:00 - 22:30</c:v>
                </c:pt>
                <c:pt idx="45">
                  <c:v>22:30 - 23:00</c:v>
                </c:pt>
                <c:pt idx="46">
                  <c:v>23:00 - 23:30</c:v>
                </c:pt>
                <c:pt idx="47">
                  <c:v>23:30 - 24:00</c:v>
                </c:pt>
              </c:strCache>
            </c:strRef>
          </c:cat>
          <c:val>
            <c:numRef>
              <c:f>'Load - people always@home'!$F$240:$F$287</c:f>
              <c:numCache>
                <c:formatCode>General</c:formatCode>
                <c:ptCount val="48"/>
                <c:pt idx="0">
                  <c:v>0.12055342465753426</c:v>
                </c:pt>
                <c:pt idx="1">
                  <c:v>0</c:v>
                </c:pt>
                <c:pt idx="2">
                  <c:v>0.12055342465753426</c:v>
                </c:pt>
                <c:pt idx="3">
                  <c:v>0</c:v>
                </c:pt>
                <c:pt idx="4">
                  <c:v>0.12055342465753426</c:v>
                </c:pt>
                <c:pt idx="5">
                  <c:v>0</c:v>
                </c:pt>
                <c:pt idx="6">
                  <c:v>0.12055342465753426</c:v>
                </c:pt>
                <c:pt idx="7">
                  <c:v>0</c:v>
                </c:pt>
                <c:pt idx="8">
                  <c:v>0.12055342465753426</c:v>
                </c:pt>
                <c:pt idx="9">
                  <c:v>0</c:v>
                </c:pt>
                <c:pt idx="10">
                  <c:v>0.12055342465753426</c:v>
                </c:pt>
                <c:pt idx="11">
                  <c:v>0</c:v>
                </c:pt>
                <c:pt idx="12">
                  <c:v>0.12055342465753426</c:v>
                </c:pt>
                <c:pt idx="13">
                  <c:v>0</c:v>
                </c:pt>
                <c:pt idx="14">
                  <c:v>0.12055342465753426</c:v>
                </c:pt>
                <c:pt idx="15">
                  <c:v>0</c:v>
                </c:pt>
                <c:pt idx="16">
                  <c:v>0.12055342465753426</c:v>
                </c:pt>
                <c:pt idx="17">
                  <c:v>0</c:v>
                </c:pt>
                <c:pt idx="18">
                  <c:v>0.30318406465753422</c:v>
                </c:pt>
                <c:pt idx="19">
                  <c:v>8.747247078356164</c:v>
                </c:pt>
                <c:pt idx="20">
                  <c:v>1.9031840646575344</c:v>
                </c:pt>
                <c:pt idx="21">
                  <c:v>1.7826306400000003</c:v>
                </c:pt>
                <c:pt idx="22">
                  <c:v>0.30318406465753422</c:v>
                </c:pt>
                <c:pt idx="23">
                  <c:v>0.18263064000000001</c:v>
                </c:pt>
                <c:pt idx="24">
                  <c:v>0.30318406465753422</c:v>
                </c:pt>
                <c:pt idx="25">
                  <c:v>0.18263064000000001</c:v>
                </c:pt>
                <c:pt idx="26">
                  <c:v>5.6688005030136983</c:v>
                </c:pt>
                <c:pt idx="27">
                  <c:v>2.7782470783561641</c:v>
                </c:pt>
                <c:pt idx="28">
                  <c:v>1.3021840646575344</c:v>
                </c:pt>
                <c:pt idx="29">
                  <c:v>0.18263064000000001</c:v>
                </c:pt>
                <c:pt idx="30">
                  <c:v>0.30318406465753422</c:v>
                </c:pt>
                <c:pt idx="31">
                  <c:v>0.18263064000000001</c:v>
                </c:pt>
                <c:pt idx="32">
                  <c:v>0.46318406465753426</c:v>
                </c:pt>
                <c:pt idx="33">
                  <c:v>0.34263063999999999</c:v>
                </c:pt>
                <c:pt idx="34">
                  <c:v>0.46318406465753426</c:v>
                </c:pt>
                <c:pt idx="35">
                  <c:v>0.34263063999999999</c:v>
                </c:pt>
                <c:pt idx="36">
                  <c:v>5.8288005030136985</c:v>
                </c:pt>
                <c:pt idx="37">
                  <c:v>0.34263063999999999</c:v>
                </c:pt>
                <c:pt idx="38">
                  <c:v>1.1531840646575342</c:v>
                </c:pt>
                <c:pt idx="39">
                  <c:v>1.1506306400000001</c:v>
                </c:pt>
                <c:pt idx="40">
                  <c:v>0.47118406465753426</c:v>
                </c:pt>
                <c:pt idx="41">
                  <c:v>3.43063064</c:v>
                </c:pt>
                <c:pt idx="42">
                  <c:v>0.46318406465753426</c:v>
                </c:pt>
                <c:pt idx="43">
                  <c:v>0.34263063999999999</c:v>
                </c:pt>
                <c:pt idx="44">
                  <c:v>0.46318406465753426</c:v>
                </c:pt>
                <c:pt idx="45">
                  <c:v>0.34263063999999999</c:v>
                </c:pt>
                <c:pt idx="46">
                  <c:v>0.46318406465753426</c:v>
                </c:pt>
                <c:pt idx="47">
                  <c:v>0</c:v>
                </c:pt>
              </c:numCache>
            </c:numRef>
          </c:val>
        </c:ser>
        <c:marker val="1"/>
        <c:axId val="101199872"/>
        <c:axId val="101201408"/>
      </c:lineChart>
      <c:catAx>
        <c:axId val="101199872"/>
        <c:scaling>
          <c:orientation val="minMax"/>
        </c:scaling>
        <c:axPos val="b"/>
        <c:majorTickMark val="none"/>
        <c:tickLblPos val="nextTo"/>
        <c:crossAx val="101201408"/>
        <c:crosses val="autoZero"/>
        <c:auto val="1"/>
        <c:lblAlgn val="ctr"/>
        <c:lblOffset val="100"/>
      </c:catAx>
      <c:valAx>
        <c:axId val="101201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</a:t>
                </a:r>
                <a:endParaRPr lang="el-GR"/>
              </a:p>
            </c:rich>
          </c:tx>
        </c:title>
        <c:numFmt formatCode="General" sourceLinked="1"/>
        <c:majorTickMark val="none"/>
        <c:tickLblPos val="nextTo"/>
        <c:crossAx val="10119987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1019298</xdr:colOff>
      <xdr:row>246</xdr:row>
      <xdr:rowOff>157788</xdr:rowOff>
    </xdr:from>
    <xdr:to>
      <xdr:col>27</xdr:col>
      <xdr:colOff>580036</xdr:colOff>
      <xdr:row>270</xdr:row>
      <xdr:rowOff>92200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1019298</xdr:colOff>
      <xdr:row>246</xdr:row>
      <xdr:rowOff>157788</xdr:rowOff>
    </xdr:from>
    <xdr:to>
      <xdr:col>27</xdr:col>
      <xdr:colOff>580036</xdr:colOff>
      <xdr:row>270</xdr:row>
      <xdr:rowOff>92200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1019298</xdr:colOff>
      <xdr:row>246</xdr:row>
      <xdr:rowOff>157788</xdr:rowOff>
    </xdr:from>
    <xdr:to>
      <xdr:col>27</xdr:col>
      <xdr:colOff>580036</xdr:colOff>
      <xdr:row>270</xdr:row>
      <xdr:rowOff>92200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1019298</xdr:colOff>
      <xdr:row>246</xdr:row>
      <xdr:rowOff>157788</xdr:rowOff>
    </xdr:from>
    <xdr:to>
      <xdr:col>27</xdr:col>
      <xdr:colOff>580036</xdr:colOff>
      <xdr:row>270</xdr:row>
      <xdr:rowOff>92200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1019298</xdr:colOff>
      <xdr:row>246</xdr:row>
      <xdr:rowOff>157788</xdr:rowOff>
    </xdr:from>
    <xdr:to>
      <xdr:col>27</xdr:col>
      <xdr:colOff>580036</xdr:colOff>
      <xdr:row>270</xdr:row>
      <xdr:rowOff>92200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1019298</xdr:colOff>
      <xdr:row>246</xdr:row>
      <xdr:rowOff>157788</xdr:rowOff>
    </xdr:from>
    <xdr:to>
      <xdr:col>27</xdr:col>
      <xdr:colOff>580036</xdr:colOff>
      <xdr:row>270</xdr:row>
      <xdr:rowOff>92200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3"/>
  <dimension ref="A1:S128"/>
  <sheetViews>
    <sheetView zoomScale="85" zoomScaleNormal="85" workbookViewId="0">
      <selection activeCell="E23" sqref="E23"/>
    </sheetView>
  </sheetViews>
  <sheetFormatPr defaultRowHeight="15"/>
  <cols>
    <col min="1" max="1" width="11.85546875" customWidth="1"/>
    <col min="2" max="2" width="13.42578125" style="1" customWidth="1"/>
    <col min="3" max="3" width="11.140625" style="1" customWidth="1"/>
    <col min="4" max="4" width="11.5703125" customWidth="1"/>
    <col min="5" max="5" width="10.5703125" bestFit="1" customWidth="1"/>
    <col min="6" max="6" width="11.28515625" customWidth="1"/>
    <col min="8" max="8" width="16.5703125" customWidth="1"/>
    <col min="9" max="9" width="15.7109375" customWidth="1"/>
    <col min="10" max="10" width="10.85546875" customWidth="1"/>
    <col min="11" max="11" width="10.42578125" customWidth="1"/>
    <col min="13" max="13" width="10.42578125" customWidth="1"/>
    <col min="14" max="14" width="11.5703125" customWidth="1"/>
  </cols>
  <sheetData>
    <row r="1" spans="1:19" ht="24" customHeight="1" thickTop="1">
      <c r="A1" s="115" t="s">
        <v>108</v>
      </c>
      <c r="B1" s="115"/>
      <c r="C1" s="375">
        <v>52</v>
      </c>
      <c r="D1" s="19"/>
      <c r="E1" s="65" t="s">
        <v>110</v>
      </c>
      <c r="F1" s="65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.75" thickBot="1">
      <c r="A2" s="115" t="s">
        <v>109</v>
      </c>
      <c r="B2" s="115"/>
      <c r="C2" s="376"/>
      <c r="D2" s="19"/>
      <c r="E2" s="122">
        <f>C1*7/30</f>
        <v>12.133333333333333</v>
      </c>
      <c r="F2" s="65" t="s">
        <v>102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3.75" customHeight="1" thickTop="1">
      <c r="A3" s="19"/>
      <c r="B3" s="22"/>
      <c r="C3" s="22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5.75">
      <c r="A4" s="30" t="s">
        <v>0</v>
      </c>
      <c r="B4" s="22"/>
      <c r="C4" s="2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>
      <c r="A5" s="19"/>
      <c r="B5" s="22"/>
      <c r="C5" s="2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23.25" customHeight="1" thickBot="1">
      <c r="B6" s="125" t="s">
        <v>83</v>
      </c>
      <c r="C6" s="33"/>
      <c r="D6" s="20"/>
      <c r="E6" s="20"/>
      <c r="F6" s="20"/>
      <c r="G6" s="20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19.5" customHeight="1" thickTop="1">
      <c r="A7" s="374" t="s">
        <v>107</v>
      </c>
      <c r="B7" s="375" t="s">
        <v>25</v>
      </c>
      <c r="C7" s="33"/>
      <c r="D7" s="20"/>
      <c r="E7" s="20"/>
      <c r="F7" s="20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8.75" customHeight="1" thickBot="1">
      <c r="A8" s="374"/>
      <c r="B8" s="376"/>
      <c r="C8" s="33"/>
      <c r="D8" s="20"/>
      <c r="E8" s="20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19.5" customHeight="1" thickTop="1">
      <c r="A9" s="110" t="s">
        <v>46</v>
      </c>
      <c r="B9" s="111">
        <f>IF(B7="A+++",22,IF(B7="A++",22,IF(B7="A+",42,IF(B7="A",55,IF(B7="B",75,IF(B7="C",95,IF(B7="D",110,IF(B7="E",125,IF(B7="F",150,"change machine")))))))))</f>
        <v>42</v>
      </c>
      <c r="C9" s="33"/>
      <c r="D9" s="20"/>
      <c r="E9" s="20"/>
      <c r="F9" s="20"/>
      <c r="G9" s="20"/>
      <c r="H9" s="19"/>
      <c r="I9" s="108"/>
      <c r="J9" s="109" t="s">
        <v>46</v>
      </c>
      <c r="K9" s="19"/>
      <c r="L9" s="19"/>
      <c r="M9" s="19"/>
      <c r="N9" s="19"/>
      <c r="O9" s="19"/>
      <c r="P9" s="19"/>
      <c r="Q9" s="19"/>
      <c r="R9" s="19"/>
      <c r="S9" s="19"/>
    </row>
    <row r="10" spans="1:19" ht="19.5" customHeight="1">
      <c r="A10" s="33"/>
      <c r="B10" s="33" t="s">
        <v>73</v>
      </c>
      <c r="C10" s="20"/>
      <c r="D10" s="33"/>
      <c r="E10" s="20"/>
      <c r="F10" s="19"/>
      <c r="G10" s="19"/>
      <c r="H10" s="19"/>
      <c r="I10" s="85" t="s">
        <v>55</v>
      </c>
      <c r="J10" s="48" t="s">
        <v>65</v>
      </c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19.5" customHeight="1">
      <c r="A11" s="33"/>
      <c r="B11" s="41" t="s">
        <v>74</v>
      </c>
      <c r="C11" s="20"/>
      <c r="D11" s="20"/>
      <c r="E11" s="20"/>
      <c r="F11" s="19"/>
      <c r="G11" s="19"/>
      <c r="H11" s="19"/>
      <c r="I11" s="48" t="s">
        <v>24</v>
      </c>
      <c r="J11" s="48" t="s">
        <v>66</v>
      </c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19.5" customHeight="1">
      <c r="A12" s="33"/>
      <c r="B12" s="41" t="s">
        <v>75</v>
      </c>
      <c r="C12" s="20"/>
      <c r="D12" s="20"/>
      <c r="E12" s="20"/>
      <c r="F12" s="19"/>
      <c r="G12" s="19"/>
      <c r="H12" s="19"/>
      <c r="I12" s="48" t="s">
        <v>25</v>
      </c>
      <c r="J12" s="49" t="s">
        <v>67</v>
      </c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9.5" customHeight="1">
      <c r="A13" s="33"/>
      <c r="B13" s="41" t="s">
        <v>76</v>
      </c>
      <c r="C13" s="20"/>
      <c r="D13" s="20"/>
      <c r="E13" s="20"/>
      <c r="F13" s="19"/>
      <c r="G13" s="19"/>
      <c r="H13" s="19"/>
      <c r="I13" s="50" t="s">
        <v>2</v>
      </c>
      <c r="J13" s="51" t="s">
        <v>68</v>
      </c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9.5" customHeight="1">
      <c r="A14" s="35"/>
      <c r="B14" s="42" t="s">
        <v>77</v>
      </c>
      <c r="C14" s="43"/>
      <c r="D14" s="44"/>
      <c r="E14" s="45"/>
      <c r="F14" s="46"/>
      <c r="G14" s="46"/>
      <c r="H14" s="19"/>
      <c r="I14" s="52" t="s">
        <v>1</v>
      </c>
      <c r="J14" s="53" t="s">
        <v>8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9.5" customHeight="1">
      <c r="A15" s="35"/>
      <c r="B15" s="42" t="s">
        <v>78</v>
      </c>
      <c r="C15" s="43"/>
      <c r="D15" s="45" t="s">
        <v>79</v>
      </c>
      <c r="E15" s="45"/>
      <c r="F15" s="46"/>
      <c r="G15" s="46"/>
      <c r="H15" s="19"/>
      <c r="I15" s="54" t="s">
        <v>3</v>
      </c>
      <c r="J15" s="55" t="s">
        <v>69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9.5" customHeight="1">
      <c r="A16" s="35"/>
      <c r="B16" s="42"/>
      <c r="C16" s="45"/>
      <c r="D16" s="45" t="s">
        <v>80</v>
      </c>
      <c r="E16" s="45"/>
      <c r="F16" s="46"/>
      <c r="G16" s="46"/>
      <c r="H16" s="19"/>
      <c r="I16" s="56" t="s">
        <v>4</v>
      </c>
      <c r="J16" s="57" t="s">
        <v>70</v>
      </c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9.5" customHeight="1">
      <c r="A17" s="33"/>
      <c r="B17" s="47" t="s">
        <v>81</v>
      </c>
      <c r="C17" s="43">
        <v>628.6</v>
      </c>
      <c r="D17" s="45" t="s">
        <v>10</v>
      </c>
      <c r="E17" s="45"/>
      <c r="F17" s="46"/>
      <c r="G17" s="46"/>
      <c r="H17" s="19"/>
      <c r="I17" s="58" t="s">
        <v>5</v>
      </c>
      <c r="J17" s="59" t="s">
        <v>9</v>
      </c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9.5" customHeight="1">
      <c r="A18" s="33"/>
      <c r="B18" s="112" t="s">
        <v>82</v>
      </c>
      <c r="C18" s="113">
        <f>C17*B9/100</f>
        <v>264.012</v>
      </c>
      <c r="D18" s="114" t="s">
        <v>10</v>
      </c>
      <c r="E18" s="45"/>
      <c r="F18" s="46"/>
      <c r="G18" s="46"/>
      <c r="H18" s="19"/>
      <c r="I18" s="60" t="s">
        <v>6</v>
      </c>
      <c r="J18" s="61" t="s">
        <v>71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9.5" customHeight="1">
      <c r="A19" s="33"/>
      <c r="B19" s="42"/>
      <c r="C19" s="45"/>
      <c r="D19" s="45"/>
      <c r="E19" s="45"/>
      <c r="F19" s="46"/>
      <c r="G19" s="46"/>
      <c r="H19" s="19"/>
      <c r="I19" s="62" t="s">
        <v>7</v>
      </c>
      <c r="J19" s="63" t="s">
        <v>72</v>
      </c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9.5" customHeight="1">
      <c r="A20" s="19"/>
      <c r="C20" s="33"/>
      <c r="D20" s="42"/>
      <c r="E20" s="45"/>
      <c r="F20" s="45"/>
      <c r="G20" s="45"/>
      <c r="H20" s="46"/>
      <c r="I20" s="46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>
      <c r="A22" s="19"/>
      <c r="B22" s="22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8.75" customHeight="1">
      <c r="A23" s="310"/>
      <c r="B23" s="311"/>
      <c r="C23" s="312"/>
      <c r="D23" s="310"/>
      <c r="E23" s="19"/>
      <c r="F23" s="19"/>
      <c r="G23" s="381" t="s">
        <v>22</v>
      </c>
      <c r="H23" s="381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8.75" customHeight="1">
      <c r="A24" s="310"/>
      <c r="B24" s="389"/>
      <c r="C24" s="389"/>
      <c r="D24" s="312"/>
      <c r="E24" s="20"/>
      <c r="F24" s="33"/>
      <c r="G24" s="19"/>
      <c r="H24" s="19"/>
      <c r="I24" s="40" t="s">
        <v>23</v>
      </c>
      <c r="J24" s="37" t="s">
        <v>19</v>
      </c>
      <c r="K24" s="33"/>
      <c r="L24" s="19"/>
      <c r="M24" s="19"/>
      <c r="N24" s="19"/>
      <c r="O24" s="19"/>
      <c r="P24" s="19"/>
      <c r="Q24" s="19"/>
      <c r="R24" s="19"/>
      <c r="S24" s="19"/>
    </row>
    <row r="25" spans="1:19" ht="18.75" customHeight="1">
      <c r="A25" s="314"/>
      <c r="B25" s="388"/>
      <c r="C25" s="388"/>
      <c r="D25" s="313"/>
      <c r="E25" s="35"/>
      <c r="F25" s="36"/>
      <c r="G25" s="380" t="s">
        <v>2</v>
      </c>
      <c r="H25" s="37" t="s">
        <v>12</v>
      </c>
      <c r="I25" s="165" t="s">
        <v>18</v>
      </c>
      <c r="J25" s="39">
        <v>0.6</v>
      </c>
      <c r="K25" s="68"/>
      <c r="L25" s="19"/>
      <c r="M25" s="19"/>
      <c r="N25" s="19"/>
      <c r="O25" s="19"/>
      <c r="P25" s="19"/>
      <c r="Q25" s="19"/>
      <c r="R25" s="19"/>
      <c r="S25" s="19"/>
    </row>
    <row r="26" spans="1:19" ht="18.75" customHeight="1">
      <c r="A26" s="312"/>
      <c r="B26" s="379"/>
      <c r="C26" s="379"/>
      <c r="D26" s="313"/>
      <c r="E26" s="35"/>
      <c r="F26" s="20"/>
      <c r="G26" s="380"/>
      <c r="H26" s="10" t="s">
        <v>13</v>
      </c>
      <c r="I26" s="9" t="s">
        <v>17</v>
      </c>
      <c r="J26" s="67">
        <v>0.8</v>
      </c>
      <c r="K26" s="68"/>
      <c r="L26" s="19"/>
      <c r="M26" s="19"/>
      <c r="N26" s="19"/>
      <c r="O26" s="19"/>
      <c r="P26" s="19"/>
      <c r="Q26" s="19"/>
      <c r="R26" s="19"/>
      <c r="S26" s="19"/>
    </row>
    <row r="27" spans="1:19" ht="18.75" customHeight="1">
      <c r="A27" s="312"/>
      <c r="B27" s="379"/>
      <c r="C27" s="379"/>
      <c r="D27" s="313"/>
      <c r="E27" s="34"/>
      <c r="F27" s="20"/>
      <c r="G27" s="380"/>
      <c r="H27" s="37" t="s">
        <v>14</v>
      </c>
      <c r="I27" s="38" t="s">
        <v>16</v>
      </c>
      <c r="J27" s="39">
        <v>1</v>
      </c>
      <c r="K27" s="68"/>
      <c r="L27" s="19"/>
      <c r="M27" s="19"/>
      <c r="N27" s="19"/>
      <c r="O27" s="19"/>
      <c r="P27" s="19"/>
      <c r="Q27" s="19"/>
      <c r="R27" s="19"/>
      <c r="S27" s="19"/>
    </row>
    <row r="28" spans="1:19" ht="18.75" customHeight="1">
      <c r="A28" s="312"/>
      <c r="B28" s="379"/>
      <c r="C28" s="379"/>
      <c r="D28" s="310"/>
      <c r="E28" s="20"/>
      <c r="F28" s="20"/>
      <c r="G28" s="19"/>
      <c r="H28" s="19"/>
      <c r="I28" s="19"/>
      <c r="J28" s="19"/>
      <c r="K28" s="20"/>
      <c r="L28" s="19"/>
      <c r="M28" s="19"/>
      <c r="N28" s="19"/>
      <c r="O28" s="19"/>
      <c r="P28" s="19"/>
      <c r="Q28" s="19"/>
      <c r="R28" s="19"/>
      <c r="S28" s="19"/>
    </row>
    <row r="29" spans="1:19" ht="18.75" customHeight="1">
      <c r="A29" s="312"/>
      <c r="B29" s="379"/>
      <c r="C29" s="379"/>
      <c r="D29" s="310"/>
      <c r="E29" s="20"/>
      <c r="F29" s="20"/>
      <c r="G29" s="19"/>
      <c r="H29" s="19"/>
      <c r="I29" s="69" t="s">
        <v>91</v>
      </c>
      <c r="J29" s="19" t="s">
        <v>88</v>
      </c>
      <c r="K29" s="70"/>
      <c r="L29" s="24" t="s">
        <v>85</v>
      </c>
      <c r="M29" s="119">
        <f>J26*J31</f>
        <v>291.2</v>
      </c>
      <c r="N29" s="117" t="s">
        <v>10</v>
      </c>
      <c r="O29" s="21"/>
      <c r="P29" s="19"/>
      <c r="Q29" s="19"/>
      <c r="R29" s="19"/>
      <c r="S29" s="19"/>
    </row>
    <row r="30" spans="1:19" ht="18.75" customHeight="1">
      <c r="A30" s="312"/>
      <c r="B30" s="379"/>
      <c r="C30" s="379"/>
      <c r="D30" s="310"/>
      <c r="E30" s="20"/>
      <c r="F30" s="20"/>
      <c r="G30" s="19"/>
      <c r="H30" s="19"/>
      <c r="I30" s="19"/>
      <c r="J30" s="19">
        <v>1</v>
      </c>
      <c r="K30" s="70" t="s">
        <v>89</v>
      </c>
      <c r="L30" s="19"/>
      <c r="M30" s="19"/>
      <c r="N30" s="19"/>
      <c r="O30" s="19"/>
      <c r="P30" s="19"/>
      <c r="Q30" s="19"/>
      <c r="R30" s="19"/>
      <c r="S30" s="19"/>
    </row>
    <row r="31" spans="1:19" ht="18.75" customHeight="1">
      <c r="A31" s="312"/>
      <c r="B31" s="379"/>
      <c r="C31" s="379"/>
      <c r="D31" s="310"/>
      <c r="E31" s="20"/>
      <c r="F31" s="20"/>
      <c r="G31" s="19"/>
      <c r="H31" s="19"/>
      <c r="I31" s="19"/>
      <c r="J31" s="19">
        <f>J30*7*C1</f>
        <v>364</v>
      </c>
      <c r="K31" s="70" t="s">
        <v>90</v>
      </c>
      <c r="L31" s="19"/>
      <c r="M31" s="19"/>
      <c r="N31" s="19"/>
      <c r="O31" s="19"/>
      <c r="P31" s="19"/>
      <c r="Q31" s="19"/>
      <c r="R31" s="19"/>
      <c r="S31" s="19"/>
    </row>
    <row r="32" spans="1:19">
      <c r="A32" s="310"/>
      <c r="B32" s="312"/>
      <c r="C32" s="312"/>
      <c r="D32" s="310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>
      <c r="A33" s="19"/>
      <c r="B33" s="22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>
      <c r="A34" s="19"/>
      <c r="B34" s="22"/>
      <c r="C34" s="2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>
      <c r="A35" s="19"/>
      <c r="B35" s="29" t="s">
        <v>11</v>
      </c>
      <c r="C35" s="22"/>
      <c r="D35" s="19"/>
      <c r="E35" s="20"/>
      <c r="F35" s="19"/>
      <c r="G35" s="307"/>
      <c r="H35" s="307"/>
      <c r="I35" s="307"/>
      <c r="J35" s="307"/>
      <c r="K35" s="307"/>
      <c r="L35" s="307"/>
      <c r="M35" s="19"/>
      <c r="N35" s="19"/>
      <c r="O35" s="19"/>
      <c r="P35" s="19"/>
      <c r="Q35" s="19"/>
      <c r="R35" s="19"/>
      <c r="S35" s="19"/>
    </row>
    <row r="36" spans="1:19">
      <c r="A36" s="19"/>
      <c r="B36" s="19"/>
      <c r="C36" s="40" t="s">
        <v>15</v>
      </c>
      <c r="D36" s="37" t="s">
        <v>19</v>
      </c>
      <c r="E36" s="33"/>
      <c r="F36" s="19"/>
      <c r="G36" s="307"/>
      <c r="H36" s="307"/>
      <c r="I36" s="308"/>
      <c r="J36" s="308"/>
      <c r="K36" s="308"/>
      <c r="L36" s="307"/>
      <c r="M36" s="19"/>
      <c r="N36" s="19"/>
      <c r="O36" s="19"/>
      <c r="P36" s="19"/>
      <c r="Q36" s="19"/>
      <c r="R36" s="19"/>
      <c r="S36" s="19"/>
    </row>
    <row r="37" spans="1:19">
      <c r="A37" s="380" t="s">
        <v>2</v>
      </c>
      <c r="B37" s="10" t="s">
        <v>12</v>
      </c>
      <c r="C37" s="66" t="s">
        <v>18</v>
      </c>
      <c r="D37" s="67" t="s">
        <v>95</v>
      </c>
      <c r="E37" s="68"/>
      <c r="F37" s="19"/>
      <c r="G37" s="307"/>
      <c r="H37" s="307"/>
      <c r="I37" s="308"/>
      <c r="J37" s="308"/>
      <c r="K37" s="309"/>
      <c r="L37" s="307"/>
      <c r="M37" s="19"/>
      <c r="N37" s="19"/>
      <c r="O37" s="19"/>
      <c r="P37" s="19"/>
      <c r="Q37" s="19"/>
      <c r="R37" s="19"/>
      <c r="S37" s="19"/>
    </row>
    <row r="38" spans="1:19">
      <c r="A38" s="380"/>
      <c r="B38" s="10" t="s">
        <v>13</v>
      </c>
      <c r="C38" s="9" t="s">
        <v>17</v>
      </c>
      <c r="D38" s="67" t="s">
        <v>96</v>
      </c>
      <c r="E38" s="68"/>
      <c r="F38" s="19"/>
      <c r="G38" s="307"/>
      <c r="H38" s="307"/>
      <c r="I38" s="308"/>
      <c r="J38" s="308"/>
      <c r="K38" s="309"/>
      <c r="L38" s="307"/>
      <c r="M38" s="19"/>
      <c r="N38" s="19"/>
      <c r="O38" s="19"/>
      <c r="P38" s="19"/>
      <c r="Q38" s="19"/>
      <c r="R38" s="19"/>
      <c r="S38" s="19"/>
    </row>
    <row r="39" spans="1:19">
      <c r="A39" s="380"/>
      <c r="B39" s="10" t="s">
        <v>14</v>
      </c>
      <c r="C39" s="9" t="s">
        <v>16</v>
      </c>
      <c r="D39" s="67" t="s">
        <v>97</v>
      </c>
      <c r="E39" s="68"/>
      <c r="F39" s="19"/>
      <c r="G39" s="307"/>
      <c r="H39" s="307"/>
      <c r="I39" s="308"/>
      <c r="J39" s="308"/>
      <c r="K39" s="309"/>
      <c r="L39" s="307"/>
      <c r="M39" s="19"/>
      <c r="N39" s="19"/>
      <c r="O39" s="19"/>
      <c r="P39" s="19"/>
      <c r="Q39" s="19"/>
      <c r="R39" s="19"/>
      <c r="S39" s="19"/>
    </row>
    <row r="40" spans="1:19">
      <c r="A40" s="383" t="s">
        <v>1</v>
      </c>
      <c r="B40" s="73" t="s">
        <v>12</v>
      </c>
      <c r="C40" s="3" t="s">
        <v>18</v>
      </c>
      <c r="D40" s="73"/>
      <c r="E40" s="68"/>
      <c r="F40" s="19"/>
      <c r="G40" s="307"/>
      <c r="H40" s="307"/>
      <c r="I40" s="308"/>
      <c r="J40" s="308"/>
      <c r="K40" s="309"/>
      <c r="L40" s="307"/>
      <c r="M40" s="19"/>
      <c r="N40" s="19"/>
      <c r="O40" s="19"/>
      <c r="P40" s="19"/>
      <c r="Q40" s="19"/>
      <c r="R40" s="19"/>
      <c r="S40" s="19"/>
    </row>
    <row r="41" spans="1:19">
      <c r="A41" s="383"/>
      <c r="B41" s="73" t="s">
        <v>13</v>
      </c>
      <c r="C41" s="3" t="s">
        <v>17</v>
      </c>
      <c r="D41" s="73"/>
      <c r="E41" s="68"/>
      <c r="F41" s="19"/>
      <c r="G41" s="307"/>
      <c r="H41" s="307"/>
      <c r="I41" s="308"/>
      <c r="J41" s="308"/>
      <c r="K41" s="309"/>
      <c r="L41" s="307"/>
      <c r="M41" s="19"/>
      <c r="N41" s="19"/>
      <c r="O41" s="19"/>
      <c r="P41" s="19"/>
      <c r="Q41" s="19"/>
      <c r="R41" s="19"/>
      <c r="S41" s="19"/>
    </row>
    <row r="42" spans="1:19">
      <c r="A42" s="383"/>
      <c r="B42" s="73" t="s">
        <v>14</v>
      </c>
      <c r="C42" s="3" t="s">
        <v>16</v>
      </c>
      <c r="D42" s="73"/>
      <c r="E42" s="68"/>
      <c r="F42" s="19"/>
      <c r="G42" s="307"/>
      <c r="H42" s="307"/>
      <c r="I42" s="308"/>
      <c r="J42" s="308"/>
      <c r="K42" s="309"/>
      <c r="L42" s="307"/>
      <c r="M42" s="19"/>
      <c r="N42" s="19"/>
      <c r="O42" s="19"/>
      <c r="P42" s="19"/>
      <c r="Q42" s="19"/>
      <c r="R42" s="19"/>
      <c r="S42" s="19"/>
    </row>
    <row r="43" spans="1:19">
      <c r="A43" s="384" t="s">
        <v>3</v>
      </c>
      <c r="B43" s="74" t="s">
        <v>12</v>
      </c>
      <c r="C43" s="4" t="s">
        <v>18</v>
      </c>
      <c r="D43" s="74"/>
      <c r="E43" s="68"/>
      <c r="F43" s="19"/>
      <c r="G43" s="19"/>
      <c r="H43" s="19"/>
      <c r="I43" s="22"/>
      <c r="J43" s="22"/>
      <c r="K43" s="71"/>
      <c r="L43" s="19"/>
      <c r="M43" s="19"/>
      <c r="N43" s="19"/>
      <c r="O43" s="19"/>
      <c r="P43" s="19"/>
      <c r="Q43" s="19"/>
      <c r="R43" s="19"/>
      <c r="S43" s="19"/>
    </row>
    <row r="44" spans="1:19">
      <c r="A44" s="384"/>
      <c r="B44" s="74" t="s">
        <v>13</v>
      </c>
      <c r="C44" s="4" t="s">
        <v>17</v>
      </c>
      <c r="D44" s="74"/>
      <c r="E44" s="68"/>
      <c r="F44" s="19"/>
      <c r="G44" s="19"/>
      <c r="H44" s="23" t="s">
        <v>84</v>
      </c>
      <c r="I44" s="64" t="s">
        <v>132</v>
      </c>
      <c r="J44" s="22"/>
      <c r="K44" s="71"/>
      <c r="L44" s="19"/>
      <c r="M44" s="19"/>
      <c r="N44" s="19"/>
      <c r="O44" s="19"/>
      <c r="P44" s="19"/>
      <c r="Q44" s="19"/>
      <c r="R44" s="19"/>
      <c r="S44" s="19"/>
    </row>
    <row r="45" spans="1:19">
      <c r="A45" s="384"/>
      <c r="B45" s="74" t="s">
        <v>14</v>
      </c>
      <c r="C45" s="4" t="s">
        <v>16</v>
      </c>
      <c r="D45" s="74"/>
      <c r="E45" s="68"/>
      <c r="F45" s="19"/>
      <c r="G45" s="19"/>
      <c r="I45" s="22">
        <v>7</v>
      </c>
      <c r="J45" s="22" t="s">
        <v>138</v>
      </c>
      <c r="K45" s="71"/>
      <c r="L45" s="19"/>
      <c r="M45" s="19"/>
      <c r="N45" s="19"/>
      <c r="O45" s="19"/>
      <c r="P45" s="19"/>
      <c r="Q45" s="19"/>
      <c r="R45" s="19"/>
      <c r="S45" s="19"/>
    </row>
    <row r="46" spans="1:19">
      <c r="A46" s="385" t="s">
        <v>4</v>
      </c>
      <c r="B46" s="75" t="s">
        <v>12</v>
      </c>
      <c r="C46" s="5" t="s">
        <v>18</v>
      </c>
      <c r="D46" s="75"/>
      <c r="E46" s="68"/>
      <c r="F46" s="19"/>
      <c r="G46" s="19"/>
      <c r="H46" s="19"/>
      <c r="I46" s="118">
        <f>I45*0.8*C1</f>
        <v>291.20000000000005</v>
      </c>
      <c r="J46" s="124" t="s">
        <v>10</v>
      </c>
      <c r="K46" s="71"/>
      <c r="L46" s="19"/>
      <c r="M46" s="19"/>
      <c r="N46" s="19"/>
      <c r="O46" s="19"/>
      <c r="P46" s="19"/>
      <c r="Q46" s="19"/>
      <c r="R46" s="19"/>
      <c r="S46" s="19"/>
    </row>
    <row r="47" spans="1:19">
      <c r="A47" s="385"/>
      <c r="B47" s="75" t="s">
        <v>13</v>
      </c>
      <c r="C47" s="5" t="s">
        <v>17</v>
      </c>
      <c r="D47" s="75"/>
      <c r="E47" s="68"/>
      <c r="F47" s="19"/>
      <c r="G47" s="19"/>
      <c r="H47" s="19"/>
      <c r="I47" s="22"/>
      <c r="J47" s="22"/>
      <c r="K47" s="71"/>
      <c r="L47" s="19"/>
      <c r="M47" s="19"/>
      <c r="N47" s="19"/>
      <c r="O47" s="19"/>
      <c r="P47" s="19"/>
      <c r="Q47" s="19"/>
      <c r="R47" s="19"/>
      <c r="S47" s="19"/>
    </row>
    <row r="48" spans="1:19">
      <c r="A48" s="385"/>
      <c r="B48" s="75" t="s">
        <v>14</v>
      </c>
      <c r="C48" s="5" t="s">
        <v>16</v>
      </c>
      <c r="D48" s="75"/>
      <c r="E48" s="68"/>
      <c r="F48" s="19"/>
      <c r="G48" s="19"/>
      <c r="H48" s="19"/>
      <c r="I48" s="22">
        <f>2*52*0.8</f>
        <v>83.2</v>
      </c>
      <c r="J48" s="22"/>
      <c r="K48" s="71"/>
      <c r="L48" s="19"/>
      <c r="M48" s="19"/>
      <c r="N48" s="19"/>
      <c r="O48" s="19"/>
      <c r="P48" s="19"/>
      <c r="Q48" s="19"/>
      <c r="R48" s="19"/>
      <c r="S48" s="19"/>
    </row>
    <row r="49" spans="1:19">
      <c r="A49" s="386" t="s">
        <v>5</v>
      </c>
      <c r="B49" s="76" t="s">
        <v>12</v>
      </c>
      <c r="C49" s="6" t="s">
        <v>18</v>
      </c>
      <c r="D49" s="76"/>
      <c r="E49" s="68"/>
      <c r="F49" s="19"/>
      <c r="G49" s="19"/>
      <c r="H49" s="19"/>
      <c r="I49" s="22"/>
      <c r="J49" s="22"/>
      <c r="K49" s="71"/>
      <c r="L49" s="19"/>
      <c r="M49" s="19"/>
      <c r="N49" s="19"/>
      <c r="O49" s="19"/>
      <c r="P49" s="19"/>
      <c r="Q49" s="19"/>
      <c r="R49" s="19"/>
      <c r="S49" s="19"/>
    </row>
    <row r="50" spans="1:19">
      <c r="A50" s="386"/>
      <c r="B50" s="76" t="s">
        <v>13</v>
      </c>
      <c r="C50" s="6" t="s">
        <v>17</v>
      </c>
      <c r="D50" s="76"/>
      <c r="E50" s="68"/>
      <c r="F50" s="19"/>
      <c r="G50" s="19"/>
      <c r="H50" s="19"/>
      <c r="I50" s="22"/>
      <c r="J50" s="22"/>
      <c r="K50" s="71"/>
      <c r="L50" s="19"/>
      <c r="M50" s="19"/>
      <c r="N50" s="19"/>
      <c r="O50" s="19"/>
      <c r="P50" s="19"/>
      <c r="Q50" s="19"/>
      <c r="R50" s="19"/>
      <c r="S50" s="19"/>
    </row>
    <row r="51" spans="1:19">
      <c r="A51" s="386"/>
      <c r="B51" s="76" t="s">
        <v>14</v>
      </c>
      <c r="C51" s="6" t="s">
        <v>16</v>
      </c>
      <c r="D51" s="76"/>
      <c r="E51" s="68"/>
      <c r="F51" s="19"/>
      <c r="G51" s="19"/>
      <c r="H51" s="19"/>
      <c r="I51" s="22"/>
      <c r="J51" s="22"/>
      <c r="K51" s="71"/>
      <c r="L51" s="19"/>
      <c r="M51" s="19"/>
      <c r="N51" s="19"/>
      <c r="O51" s="19"/>
      <c r="P51" s="19"/>
      <c r="Q51" s="19"/>
      <c r="R51" s="19"/>
      <c r="S51" s="19"/>
    </row>
    <row r="52" spans="1:19">
      <c r="A52" s="387" t="s">
        <v>6</v>
      </c>
      <c r="B52" s="77" t="s">
        <v>12</v>
      </c>
      <c r="C52" s="7" t="s">
        <v>18</v>
      </c>
      <c r="D52" s="77"/>
      <c r="E52" s="68"/>
      <c r="F52" s="19"/>
      <c r="G52" s="19"/>
      <c r="H52" s="19"/>
      <c r="I52" s="22"/>
      <c r="J52" s="22"/>
      <c r="K52" s="71"/>
      <c r="L52" s="19"/>
      <c r="M52" s="19"/>
      <c r="N52" s="19"/>
      <c r="O52" s="19"/>
      <c r="P52" s="19"/>
      <c r="Q52" s="19"/>
      <c r="R52" s="19"/>
      <c r="S52" s="19"/>
    </row>
    <row r="53" spans="1:19">
      <c r="A53" s="387"/>
      <c r="B53" s="77" t="s">
        <v>13</v>
      </c>
      <c r="C53" s="7" t="s">
        <v>17</v>
      </c>
      <c r="D53" s="77"/>
      <c r="E53" s="68"/>
      <c r="F53" s="19"/>
      <c r="G53" s="19"/>
      <c r="H53" s="19"/>
      <c r="I53" s="22"/>
      <c r="J53" s="22"/>
      <c r="K53" s="71"/>
      <c r="L53" s="19"/>
      <c r="M53" s="19"/>
      <c r="N53" s="19"/>
      <c r="O53" s="19"/>
      <c r="P53" s="19"/>
      <c r="Q53" s="19"/>
      <c r="R53" s="19"/>
      <c r="S53" s="19"/>
    </row>
    <row r="54" spans="1:19">
      <c r="A54" s="387"/>
      <c r="B54" s="77" t="s">
        <v>14</v>
      </c>
      <c r="C54" s="7" t="s">
        <v>16</v>
      </c>
      <c r="D54" s="77"/>
      <c r="E54" s="25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>
      <c r="A55" s="382" t="s">
        <v>7</v>
      </c>
      <c r="B55" s="78" t="s">
        <v>12</v>
      </c>
      <c r="C55" s="8" t="s">
        <v>18</v>
      </c>
      <c r="D55" s="78"/>
      <c r="E55" s="25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>
      <c r="A56" s="382"/>
      <c r="B56" s="78" t="s">
        <v>13</v>
      </c>
      <c r="C56" s="8" t="s">
        <v>17</v>
      </c>
      <c r="D56" s="78"/>
      <c r="E56" s="25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>
      <c r="A57" s="382"/>
      <c r="B57" s="78" t="s">
        <v>14</v>
      </c>
      <c r="C57" s="8" t="s">
        <v>16</v>
      </c>
      <c r="D57" s="78"/>
      <c r="E57" s="25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>
      <c r="A58" s="72"/>
      <c r="B58" s="20"/>
      <c r="C58" s="22"/>
      <c r="D58" s="19"/>
      <c r="E58" s="25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>
      <c r="A59" s="72"/>
      <c r="B59" s="20"/>
      <c r="C59" s="22"/>
      <c r="D59" s="19"/>
      <c r="E59" s="25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>
      <c r="A60" s="72"/>
      <c r="B60" s="86" t="s">
        <v>92</v>
      </c>
      <c r="C60" s="22"/>
      <c r="D60" s="19"/>
      <c r="E60" s="25"/>
      <c r="F60" s="19"/>
      <c r="G60" s="19"/>
      <c r="H60" s="31" t="s">
        <v>93</v>
      </c>
      <c r="I60" s="22"/>
      <c r="J60" s="22"/>
      <c r="K60" s="71"/>
      <c r="L60" s="19"/>
      <c r="M60" s="19"/>
      <c r="N60" s="19"/>
      <c r="O60" s="19"/>
      <c r="P60" s="19"/>
      <c r="Q60" s="19"/>
      <c r="R60" s="19"/>
      <c r="S60" s="19"/>
    </row>
    <row r="61" spans="1:19">
      <c r="A61" s="72"/>
      <c r="B61" s="90">
        <v>0.11</v>
      </c>
      <c r="C61" s="91" t="s">
        <v>98</v>
      </c>
      <c r="D61" s="93"/>
      <c r="E61" s="103"/>
      <c r="F61" s="19"/>
      <c r="G61" s="19"/>
      <c r="H61" s="90"/>
      <c r="I61" s="91">
        <v>0.94499999999999995</v>
      </c>
      <c r="J61" s="91" t="s">
        <v>21</v>
      </c>
      <c r="K61" s="92" t="s">
        <v>103</v>
      </c>
      <c r="L61" s="93"/>
      <c r="M61" s="93"/>
      <c r="N61" s="93"/>
      <c r="O61" s="93"/>
      <c r="P61" s="94"/>
      <c r="Q61" s="19"/>
      <c r="R61" s="19"/>
      <c r="S61" s="19"/>
    </row>
    <row r="62" spans="1:19">
      <c r="A62" s="72"/>
      <c r="B62" s="97" t="s">
        <v>99</v>
      </c>
      <c r="C62" s="33">
        <v>5</v>
      </c>
      <c r="D62" s="20" t="s">
        <v>100</v>
      </c>
      <c r="E62" s="104"/>
      <c r="F62" s="19"/>
      <c r="G62" s="19"/>
      <c r="H62" s="95" t="s">
        <v>91</v>
      </c>
      <c r="I62" s="33"/>
      <c r="J62" s="41"/>
      <c r="K62" s="96"/>
      <c r="L62" s="20"/>
      <c r="M62" s="20"/>
      <c r="N62" s="20"/>
      <c r="O62" s="20"/>
      <c r="P62" s="70"/>
      <c r="Q62" s="19"/>
      <c r="R62" s="19"/>
      <c r="S62" s="19"/>
    </row>
    <row r="63" spans="1:19">
      <c r="A63" s="72"/>
      <c r="B63" s="105"/>
      <c r="C63" s="33"/>
      <c r="D63" s="20"/>
      <c r="E63" s="104"/>
      <c r="F63" s="19"/>
      <c r="G63" s="19"/>
      <c r="H63" s="21"/>
      <c r="I63" s="120">
        <v>3</v>
      </c>
      <c r="J63" s="33" t="s">
        <v>104</v>
      </c>
      <c r="K63" s="96"/>
      <c r="L63" s="20"/>
      <c r="M63" s="20"/>
      <c r="N63" s="20"/>
      <c r="O63" s="20"/>
      <c r="P63" s="70"/>
      <c r="Q63" s="19"/>
      <c r="R63" s="19"/>
      <c r="S63" s="19"/>
    </row>
    <row r="64" spans="1:19">
      <c r="A64" s="72"/>
      <c r="B64" s="97" t="s">
        <v>101</v>
      </c>
      <c r="C64" s="118">
        <f>B61*C62*7*C1</f>
        <v>200.20000000000002</v>
      </c>
      <c r="D64" s="116" t="s">
        <v>10</v>
      </c>
      <c r="E64" s="104"/>
      <c r="F64" s="19"/>
      <c r="G64" s="19"/>
      <c r="H64" s="97"/>
      <c r="I64" s="123">
        <f>I61*I63*7*C1</f>
        <v>1031.94</v>
      </c>
      <c r="J64" s="124" t="s">
        <v>105</v>
      </c>
      <c r="K64" s="96" t="s">
        <v>44</v>
      </c>
      <c r="L64" s="20"/>
      <c r="M64" s="20"/>
      <c r="N64" s="20"/>
      <c r="O64" s="20"/>
      <c r="P64" s="70"/>
      <c r="Q64" s="19"/>
      <c r="R64" s="19"/>
      <c r="S64" s="19"/>
    </row>
    <row r="65" spans="1:19">
      <c r="A65" s="72"/>
      <c r="B65" s="98"/>
      <c r="C65" s="99"/>
      <c r="D65" s="101"/>
      <c r="E65" s="106"/>
      <c r="F65" s="19"/>
      <c r="G65" s="19"/>
      <c r="H65" s="98"/>
      <c r="I65" s="99"/>
      <c r="J65" s="99"/>
      <c r="K65" s="100"/>
      <c r="L65" s="101"/>
      <c r="M65" s="101"/>
      <c r="N65" s="101"/>
      <c r="O65" s="101"/>
      <c r="P65" s="102"/>
      <c r="Q65" s="19"/>
      <c r="R65" s="19"/>
      <c r="S65" s="19"/>
    </row>
    <row r="66" spans="1:19" ht="30.75" customHeight="1">
      <c r="A66" s="72"/>
      <c r="B66" s="20"/>
      <c r="C66" s="33"/>
      <c r="D66" s="20"/>
      <c r="E66" s="68"/>
      <c r="F66" s="19"/>
      <c r="G66" s="19"/>
      <c r="H66" s="20"/>
      <c r="I66" s="33"/>
      <c r="J66" s="33"/>
      <c r="K66" s="96"/>
      <c r="L66" s="20"/>
      <c r="M66" s="20"/>
      <c r="N66" s="20"/>
      <c r="O66" s="20"/>
      <c r="P66" s="20"/>
      <c r="Q66" s="19"/>
      <c r="R66" s="19"/>
      <c r="S66" s="19"/>
    </row>
    <row r="67" spans="1:19">
      <c r="A67" s="19"/>
      <c r="B67" s="22"/>
      <c r="C67" s="22"/>
      <c r="D67" s="19"/>
      <c r="E67" s="25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ht="30" customHeight="1" thickBot="1">
      <c r="B68" s="126" t="s">
        <v>45</v>
      </c>
      <c r="C68" s="22"/>
      <c r="D68" s="19"/>
      <c r="E68" s="25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1:19" ht="21" customHeight="1" thickTop="1" thickBot="1">
      <c r="A69" s="374" t="s">
        <v>107</v>
      </c>
      <c r="B69" s="375" t="s">
        <v>25</v>
      </c>
      <c r="C69" s="22"/>
      <c r="D69" s="377" t="s">
        <v>111</v>
      </c>
      <c r="E69" s="129">
        <v>0.5</v>
      </c>
      <c r="F69" s="128" t="s">
        <v>112</v>
      </c>
      <c r="G69" s="19"/>
      <c r="H69" s="19"/>
      <c r="I69" s="19"/>
      <c r="J69" s="22" t="s">
        <v>46</v>
      </c>
      <c r="K69" s="19"/>
      <c r="L69" s="19"/>
      <c r="M69" s="19"/>
      <c r="N69" s="19"/>
      <c r="O69" s="19"/>
      <c r="P69" s="19"/>
      <c r="Q69" s="19"/>
      <c r="R69" s="19"/>
      <c r="S69" s="19"/>
    </row>
    <row r="70" spans="1:19" ht="21" customHeight="1" thickTop="1" thickBot="1">
      <c r="A70" s="374"/>
      <c r="B70" s="376"/>
      <c r="C70" s="22"/>
      <c r="D70" s="378"/>
      <c r="E70" s="131">
        <v>0.7</v>
      </c>
      <c r="F70" s="135" t="s">
        <v>112</v>
      </c>
      <c r="G70" s="19"/>
      <c r="H70" s="19"/>
      <c r="I70" s="9" t="s">
        <v>55</v>
      </c>
      <c r="J70" s="11" t="s">
        <v>47</v>
      </c>
      <c r="K70" s="19"/>
      <c r="L70" s="19"/>
      <c r="M70" s="19"/>
      <c r="N70" s="19"/>
      <c r="O70" s="19"/>
      <c r="P70" s="19"/>
      <c r="Q70" s="19"/>
      <c r="R70" s="19"/>
      <c r="S70" s="19"/>
    </row>
    <row r="71" spans="1:19" ht="21" customHeight="1" thickTop="1" thickBot="1">
      <c r="A71" s="110" t="s">
        <v>46</v>
      </c>
      <c r="B71" s="127">
        <f>IF(B69="A+++",0.1,IF(B69="A++",0.16,IF(B69="A+",0.23,IF(B69="A",0.3,IF(B69="B",0.42,IF(B69="C",0.6,IF(B69="D",0.8,IF(B69="E",0.9,IF(B69="F",1,"change machine")))))))))</f>
        <v>0.23</v>
      </c>
      <c r="C71" s="133"/>
      <c r="D71" s="132" t="s">
        <v>120</v>
      </c>
      <c r="E71" s="371" t="s">
        <v>116</v>
      </c>
      <c r="F71" s="372"/>
      <c r="G71" s="372"/>
      <c r="H71" s="373"/>
      <c r="I71" s="134" t="s">
        <v>24</v>
      </c>
      <c r="J71" s="11" t="s">
        <v>48</v>
      </c>
      <c r="K71" s="19"/>
      <c r="L71" s="19"/>
      <c r="M71" s="19"/>
      <c r="N71" s="19"/>
      <c r="O71" s="19"/>
      <c r="P71" s="19"/>
      <c r="Q71" s="19"/>
      <c r="R71" s="19"/>
      <c r="S71" s="19"/>
    </row>
    <row r="72" spans="1:19" ht="21" customHeight="1" thickTop="1">
      <c r="A72" s="22"/>
      <c r="B72" s="19" t="s">
        <v>57</v>
      </c>
      <c r="C72" s="19"/>
      <c r="D72" s="19"/>
      <c r="E72" s="19"/>
      <c r="F72" s="19"/>
      <c r="G72" s="19"/>
      <c r="H72" s="19"/>
      <c r="I72" s="9" t="s">
        <v>25</v>
      </c>
      <c r="J72" s="11" t="s">
        <v>49</v>
      </c>
      <c r="K72" s="19"/>
      <c r="L72" s="19"/>
      <c r="M72" s="19"/>
      <c r="N72" s="19"/>
      <c r="O72" s="19"/>
      <c r="P72" s="19"/>
      <c r="Q72" s="19"/>
      <c r="R72" s="19"/>
      <c r="S72" s="19"/>
    </row>
    <row r="73" spans="1:19" ht="21" customHeight="1">
      <c r="A73" s="22"/>
      <c r="B73" s="19" t="s">
        <v>58</v>
      </c>
      <c r="C73" s="19"/>
      <c r="D73" s="19"/>
      <c r="E73" s="19"/>
      <c r="F73" s="19"/>
      <c r="G73" s="19"/>
      <c r="H73" s="19"/>
      <c r="I73" s="2" t="s">
        <v>2</v>
      </c>
      <c r="J73" s="18" t="s">
        <v>50</v>
      </c>
      <c r="K73" s="19"/>
      <c r="L73" s="19"/>
      <c r="M73" s="19"/>
      <c r="N73" s="19"/>
      <c r="O73" s="19"/>
      <c r="P73" s="19"/>
      <c r="Q73" s="19"/>
      <c r="R73" s="19"/>
      <c r="S73" s="19"/>
    </row>
    <row r="74" spans="1:19" ht="21" customHeight="1">
      <c r="A74" s="32" t="s">
        <v>113</v>
      </c>
      <c r="B74" s="22">
        <f>E69*E70*100</f>
        <v>35</v>
      </c>
      <c r="C74" s="19" t="s">
        <v>59</v>
      </c>
      <c r="D74" s="19"/>
      <c r="E74" s="19"/>
      <c r="F74" s="19"/>
      <c r="G74" s="19"/>
      <c r="H74" s="19"/>
      <c r="I74" s="3" t="s">
        <v>1</v>
      </c>
      <c r="J74" s="12" t="s">
        <v>51</v>
      </c>
      <c r="K74" s="19"/>
      <c r="L74" s="19"/>
      <c r="M74" s="19"/>
      <c r="N74" s="19"/>
      <c r="O74" s="19"/>
      <c r="P74" s="19"/>
      <c r="Q74" s="19"/>
      <c r="R74" s="19"/>
      <c r="S74" s="19"/>
    </row>
    <row r="75" spans="1:19" ht="21" customHeight="1">
      <c r="A75" s="136" t="s">
        <v>121</v>
      </c>
      <c r="B75" s="22">
        <f>IF(E71=Φύλλο1!C2,20,IF(E71=Φύλλο1!C3,24,IF(E71=Φύλλο1!C4,24,IF(E71=Φύλλο1!C5,28,IF(E71=Φύλλο1!C6,15,"choose your TV type")))))</f>
        <v>24</v>
      </c>
      <c r="C75" s="137" t="s">
        <v>60</v>
      </c>
      <c r="D75" s="19"/>
      <c r="E75" s="19"/>
      <c r="F75" s="19"/>
      <c r="G75" s="19"/>
      <c r="H75" s="19"/>
      <c r="I75" s="4" t="s">
        <v>3</v>
      </c>
      <c r="J75" s="13" t="s">
        <v>52</v>
      </c>
      <c r="K75" s="19"/>
      <c r="L75" s="19"/>
      <c r="M75" s="19"/>
      <c r="N75" s="19"/>
      <c r="O75" s="19"/>
      <c r="P75" s="19"/>
      <c r="Q75" s="19"/>
      <c r="R75" s="19"/>
      <c r="S75" s="19"/>
    </row>
    <row r="76" spans="1:19" ht="21" customHeight="1">
      <c r="A76" s="24" t="s">
        <v>61</v>
      </c>
      <c r="B76" s="71">
        <f>B75+B74*4.3224</f>
        <v>175.28399999999999</v>
      </c>
      <c r="C76" s="19" t="s">
        <v>60</v>
      </c>
      <c r="D76" s="19"/>
      <c r="E76" s="19"/>
      <c r="F76" s="19"/>
      <c r="G76" s="19"/>
      <c r="H76" s="19"/>
      <c r="I76" s="5" t="s">
        <v>4</v>
      </c>
      <c r="J76" s="14" t="s">
        <v>53</v>
      </c>
      <c r="K76" s="19"/>
      <c r="L76" s="19"/>
      <c r="M76" s="19"/>
      <c r="N76" s="19"/>
      <c r="O76" s="19"/>
      <c r="P76" s="19"/>
      <c r="Q76" s="19"/>
      <c r="R76" s="19"/>
      <c r="S76" s="19"/>
    </row>
    <row r="77" spans="1:19" ht="21" customHeight="1">
      <c r="A77" s="24" t="s">
        <v>62</v>
      </c>
      <c r="B77" s="138">
        <f>B71*B76</f>
        <v>40.31532</v>
      </c>
      <c r="C77" s="64" t="s">
        <v>60</v>
      </c>
      <c r="D77" s="19"/>
      <c r="E77" s="19"/>
      <c r="F77" s="19"/>
      <c r="G77" s="19"/>
      <c r="H77" s="19"/>
      <c r="I77" s="6" t="s">
        <v>5</v>
      </c>
      <c r="J77" s="15" t="s">
        <v>54</v>
      </c>
      <c r="K77" s="19"/>
      <c r="L77" s="19"/>
      <c r="M77" s="19"/>
      <c r="N77" s="19"/>
      <c r="O77" s="19"/>
      <c r="P77" s="19"/>
      <c r="Q77" s="19"/>
      <c r="R77" s="19"/>
      <c r="S77" s="19"/>
    </row>
    <row r="78" spans="1:19" ht="21" customHeight="1">
      <c r="A78" s="22"/>
      <c r="B78" s="24"/>
      <c r="C78" s="19"/>
      <c r="D78" s="19"/>
      <c r="E78" s="19"/>
      <c r="F78" s="19"/>
      <c r="G78" s="19"/>
      <c r="H78" s="19"/>
      <c r="I78" s="7" t="s">
        <v>6</v>
      </c>
      <c r="J78" s="16" t="s">
        <v>56</v>
      </c>
      <c r="K78" s="19"/>
      <c r="L78" s="19"/>
      <c r="M78" s="19"/>
      <c r="N78" s="19"/>
      <c r="O78" s="19"/>
      <c r="P78" s="19"/>
      <c r="Q78" s="19"/>
      <c r="R78" s="19"/>
      <c r="S78" s="19"/>
    </row>
    <row r="79" spans="1:19" ht="21" customHeight="1">
      <c r="A79" s="139"/>
      <c r="B79" s="140" t="s">
        <v>63</v>
      </c>
      <c r="C79" s="141" t="s">
        <v>64</v>
      </c>
      <c r="D79" s="142">
        <f>1.46*B77</f>
        <v>58.860367199999999</v>
      </c>
      <c r="E79" s="117" t="s">
        <v>21</v>
      </c>
      <c r="F79" s="126"/>
      <c r="G79" s="19"/>
      <c r="H79" s="19"/>
      <c r="I79" s="8" t="s">
        <v>7</v>
      </c>
      <c r="J79" s="17" t="s">
        <v>26</v>
      </c>
      <c r="K79" s="19"/>
      <c r="L79" s="19"/>
      <c r="M79" s="19"/>
      <c r="N79" s="19"/>
      <c r="O79" s="19"/>
      <c r="P79" s="19"/>
      <c r="Q79" s="19"/>
      <c r="R79" s="19"/>
      <c r="S79" s="19"/>
    </row>
    <row r="80" spans="1:19" ht="21" customHeight="1">
      <c r="A80" s="22"/>
      <c r="B80" s="24"/>
      <c r="C80" s="26"/>
      <c r="D80" s="27"/>
      <c r="E80" s="28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1:19" ht="21" customHeight="1">
      <c r="A81" s="19"/>
      <c r="B81" s="22"/>
      <c r="C81" s="22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1:19" ht="21" customHeight="1">
      <c r="A82" s="19"/>
      <c r="B82" s="22"/>
      <c r="C82" s="22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</row>
    <row r="83" spans="1:19">
      <c r="A83" s="19"/>
      <c r="B83" s="22"/>
      <c r="C83" s="22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1:19" ht="15.75" thickBot="1">
      <c r="A84" s="19"/>
      <c r="B84" s="29" t="s">
        <v>94</v>
      </c>
      <c r="C84" s="22"/>
      <c r="D84" s="19"/>
      <c r="E84" s="19"/>
      <c r="F84" s="19"/>
      <c r="G84" s="19"/>
      <c r="H84" s="19"/>
      <c r="I84" s="305"/>
      <c r="J84" s="33"/>
      <c r="K84" s="20"/>
      <c r="L84" s="20"/>
      <c r="M84" s="20"/>
      <c r="N84" s="20"/>
      <c r="O84" s="19"/>
      <c r="P84" s="19"/>
      <c r="Q84" s="19"/>
      <c r="R84" s="19"/>
    </row>
    <row r="85" spans="1:19" ht="16.5" thickTop="1" thickBot="1">
      <c r="A85" s="161"/>
      <c r="B85" s="132" t="s">
        <v>135</v>
      </c>
      <c r="C85" s="162">
        <v>8</v>
      </c>
      <c r="D85" s="19"/>
      <c r="E85" s="19"/>
      <c r="F85" s="19"/>
      <c r="G85" s="19"/>
      <c r="H85" s="19"/>
      <c r="I85" s="305"/>
      <c r="J85" s="33"/>
      <c r="K85" s="20"/>
      <c r="L85" s="20"/>
      <c r="M85" s="20"/>
      <c r="N85" s="20"/>
      <c r="O85" s="19"/>
      <c r="P85" s="19"/>
      <c r="Q85" s="19"/>
      <c r="R85" s="19"/>
    </row>
    <row r="86" spans="1:19" ht="16.5" thickTop="1" thickBot="1">
      <c r="A86" s="19"/>
      <c r="B86" s="69" t="s">
        <v>91</v>
      </c>
      <c r="C86" s="22">
        <v>7</v>
      </c>
      <c r="D86" s="19" t="s">
        <v>106</v>
      </c>
      <c r="E86" s="19"/>
      <c r="F86" s="19"/>
      <c r="G86" s="19"/>
      <c r="H86" s="19"/>
      <c r="I86" s="306"/>
      <c r="J86" s="33"/>
      <c r="K86" s="20"/>
      <c r="L86" s="20"/>
      <c r="M86" s="20"/>
      <c r="N86" s="20"/>
      <c r="O86" s="19"/>
      <c r="P86" s="19"/>
      <c r="Q86" s="19"/>
      <c r="R86" s="19"/>
      <c r="S86" s="19"/>
    </row>
    <row r="87" spans="1:19" ht="16.5" thickTop="1" thickBot="1">
      <c r="B87" s="24" t="s">
        <v>134</v>
      </c>
      <c r="C87" s="162">
        <v>20</v>
      </c>
      <c r="D87" s="22" t="s">
        <v>60</v>
      </c>
      <c r="E87" s="19"/>
      <c r="F87" s="19"/>
      <c r="G87" s="19"/>
      <c r="H87" s="19"/>
      <c r="I87" s="41"/>
      <c r="J87" s="33"/>
      <c r="K87" s="33"/>
      <c r="L87" s="20"/>
      <c r="M87" s="20"/>
      <c r="N87" s="20"/>
      <c r="O87" s="19"/>
      <c r="P87" s="19"/>
      <c r="Q87" s="19"/>
      <c r="R87" s="19"/>
      <c r="S87" s="19"/>
    </row>
    <row r="88" spans="1:19" ht="15.75" thickTop="1">
      <c r="A88" s="19"/>
      <c r="B88" s="22"/>
      <c r="C88" s="22"/>
      <c r="D88" s="22"/>
      <c r="E88" s="22"/>
      <c r="F88" s="19"/>
      <c r="G88" s="19"/>
      <c r="H88" s="19"/>
      <c r="I88" s="33"/>
      <c r="J88" s="33"/>
      <c r="K88" s="33"/>
      <c r="L88" s="33"/>
      <c r="M88" s="20"/>
      <c r="N88" s="20"/>
      <c r="O88" s="19"/>
      <c r="P88" s="19"/>
      <c r="Q88" s="19"/>
      <c r="R88" s="19"/>
      <c r="S88" s="19"/>
    </row>
    <row r="89" spans="1:19">
      <c r="A89" s="19"/>
      <c r="B89" s="22" t="s">
        <v>101</v>
      </c>
      <c r="C89" s="22">
        <f>C86*C87*C85</f>
        <v>1120</v>
      </c>
      <c r="D89" s="107" t="s">
        <v>123</v>
      </c>
      <c r="E89" s="22" t="s">
        <v>29</v>
      </c>
      <c r="F89" s="19"/>
      <c r="G89" s="19"/>
      <c r="H89" s="19"/>
      <c r="I89" s="33"/>
      <c r="J89" s="33"/>
      <c r="K89" s="72"/>
      <c r="L89" s="33"/>
      <c r="M89" s="20"/>
      <c r="N89" s="20"/>
      <c r="O89" s="19"/>
      <c r="P89" s="19"/>
      <c r="Q89" s="19"/>
      <c r="R89" s="19"/>
      <c r="S89" s="19"/>
    </row>
    <row r="90" spans="1:19" ht="20.25" customHeight="1">
      <c r="A90" s="19"/>
      <c r="B90" s="107" t="s">
        <v>122</v>
      </c>
      <c r="C90" s="147">
        <f>C89*7*$C$1/1000</f>
        <v>407.68</v>
      </c>
      <c r="D90" s="148" t="s">
        <v>10</v>
      </c>
      <c r="E90" s="19"/>
      <c r="F90" s="19"/>
      <c r="G90" s="19"/>
      <c r="H90" s="19"/>
      <c r="I90" s="72"/>
      <c r="J90" s="159"/>
      <c r="K90" s="160"/>
      <c r="L90" s="20"/>
      <c r="M90" s="20"/>
      <c r="N90" s="20"/>
      <c r="O90" s="19"/>
      <c r="P90" s="19"/>
      <c r="Q90" s="19"/>
      <c r="R90" s="19"/>
      <c r="S90" s="19"/>
    </row>
    <row r="91" spans="1:19">
      <c r="A91" s="19"/>
      <c r="B91" s="22"/>
      <c r="C91" s="146"/>
      <c r="D91" s="36"/>
      <c r="E91" s="19"/>
      <c r="F91" s="19"/>
      <c r="G91" s="19"/>
      <c r="H91" s="19"/>
      <c r="I91" s="33"/>
      <c r="J91" s="146"/>
      <c r="K91" s="36"/>
      <c r="L91" s="20"/>
      <c r="M91" s="20"/>
      <c r="N91" s="20"/>
      <c r="O91" s="19"/>
      <c r="P91" s="19"/>
      <c r="Q91" s="19"/>
      <c r="R91" s="19"/>
      <c r="S91" s="19"/>
    </row>
    <row r="92" spans="1:19">
      <c r="A92" s="19"/>
      <c r="B92" s="22"/>
      <c r="C92" s="22"/>
      <c r="D92" s="19"/>
      <c r="E92" s="19"/>
      <c r="F92" s="19"/>
      <c r="G92" s="19"/>
      <c r="H92" s="19"/>
      <c r="I92" s="20"/>
      <c r="J92" s="20"/>
      <c r="K92" s="20"/>
      <c r="L92" s="20"/>
      <c r="M92" s="20"/>
      <c r="N92" s="20"/>
      <c r="O92" s="19"/>
      <c r="P92" s="19"/>
      <c r="Q92" s="19"/>
      <c r="R92" s="19"/>
      <c r="S92" s="19"/>
    </row>
    <row r="93" spans="1:19">
      <c r="A93" s="19"/>
      <c r="B93" s="22"/>
      <c r="C93" s="22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19">
      <c r="A94" s="19"/>
      <c r="B94" s="29" t="s">
        <v>124</v>
      </c>
      <c r="C94" s="22"/>
      <c r="D94" s="19"/>
      <c r="E94" s="19"/>
      <c r="F94" s="19"/>
      <c r="G94" s="19"/>
      <c r="H94" s="19"/>
      <c r="I94" s="19"/>
      <c r="J94" s="29"/>
      <c r="K94" s="22"/>
      <c r="L94" s="19"/>
      <c r="M94" s="19"/>
      <c r="N94" s="19"/>
      <c r="O94" s="19"/>
      <c r="P94" s="19"/>
      <c r="Q94" s="19"/>
      <c r="R94" s="19"/>
      <c r="S94" s="19"/>
    </row>
    <row r="95" spans="1:19" ht="15.75" thickBot="1">
      <c r="A95" s="19"/>
      <c r="B95" s="22" t="s">
        <v>125</v>
      </c>
      <c r="C95" s="22"/>
      <c r="D95" s="121">
        <f>56/365</f>
        <v>0.15342465753424658</v>
      </c>
      <c r="E95" s="19" t="s">
        <v>126</v>
      </c>
      <c r="F95" s="21" t="s">
        <v>127</v>
      </c>
      <c r="G95" s="33">
        <v>25.5</v>
      </c>
      <c r="H95" s="20" t="s">
        <v>60</v>
      </c>
      <c r="I95" s="19"/>
      <c r="J95" s="69"/>
      <c r="K95" s="22"/>
      <c r="L95" s="19"/>
      <c r="M95" s="19"/>
      <c r="N95" s="19"/>
      <c r="O95" s="19"/>
      <c r="P95" s="19"/>
      <c r="Q95" s="19"/>
      <c r="R95" s="19"/>
      <c r="S95" s="19"/>
    </row>
    <row r="96" spans="1:19" ht="16.5" thickTop="1" thickBot="1">
      <c r="A96" s="19"/>
      <c r="B96" s="22" t="s">
        <v>131</v>
      </c>
      <c r="C96" s="22"/>
      <c r="D96" s="149">
        <v>4</v>
      </c>
      <c r="E96" s="19"/>
      <c r="F96" s="21" t="s">
        <v>128</v>
      </c>
      <c r="G96" s="33">
        <v>1.7</v>
      </c>
      <c r="H96" s="20" t="s">
        <v>60</v>
      </c>
      <c r="I96" s="19"/>
      <c r="J96" s="24"/>
      <c r="K96" s="22"/>
      <c r="L96" s="22"/>
      <c r="M96" s="19"/>
      <c r="N96" s="19"/>
      <c r="O96" s="19"/>
      <c r="P96" s="19"/>
      <c r="Q96" s="19"/>
      <c r="R96" s="19"/>
      <c r="S96" s="19"/>
    </row>
    <row r="97" spans="1:19" ht="15.75" thickTop="1">
      <c r="A97" s="19"/>
      <c r="B97" s="22"/>
      <c r="C97" s="22"/>
      <c r="D97" s="19"/>
      <c r="E97" s="19"/>
      <c r="F97" s="21" t="s">
        <v>129</v>
      </c>
      <c r="G97" s="33">
        <v>0.9</v>
      </c>
      <c r="H97" s="20" t="s">
        <v>60</v>
      </c>
      <c r="I97" s="19"/>
      <c r="J97" s="22"/>
      <c r="K97" s="22"/>
      <c r="L97" s="22"/>
      <c r="M97" s="22"/>
      <c r="N97" s="19"/>
      <c r="O97" s="19"/>
      <c r="P97" s="19"/>
      <c r="Q97" s="19"/>
      <c r="R97" s="19"/>
      <c r="S97" s="19"/>
    </row>
    <row r="98" spans="1:19">
      <c r="A98" s="19"/>
      <c r="B98" s="22"/>
      <c r="C98" s="22"/>
      <c r="D98" s="123">
        <f>D96*D95*7*C1</f>
        <v>223.38630136986302</v>
      </c>
      <c r="E98" s="116" t="s">
        <v>10</v>
      </c>
      <c r="F98" s="19"/>
      <c r="G98" s="19"/>
      <c r="H98" s="19"/>
      <c r="I98" s="19"/>
      <c r="J98" s="33"/>
      <c r="K98" s="33"/>
      <c r="L98" s="72"/>
      <c r="M98" s="33"/>
      <c r="N98" s="19"/>
      <c r="O98" s="19"/>
      <c r="P98" s="19"/>
      <c r="Q98" s="19"/>
      <c r="R98" s="19"/>
      <c r="S98" s="19"/>
    </row>
    <row r="99" spans="1:19">
      <c r="A99" s="19"/>
      <c r="B99" s="22"/>
      <c r="C99" s="22"/>
      <c r="D99" s="19"/>
      <c r="E99" s="19"/>
      <c r="F99" s="19"/>
      <c r="G99" s="19"/>
      <c r="H99" s="19"/>
      <c r="I99" s="19"/>
      <c r="J99" s="72"/>
      <c r="K99" s="159"/>
      <c r="L99" s="160"/>
      <c r="M99" s="20"/>
      <c r="N99" s="19"/>
      <c r="O99" s="19"/>
      <c r="P99" s="19"/>
      <c r="Q99" s="19"/>
      <c r="R99" s="19"/>
      <c r="S99" s="19"/>
    </row>
    <row r="100" spans="1:19">
      <c r="A100" s="19"/>
      <c r="B100" s="22"/>
      <c r="C100" s="22"/>
      <c r="D100" s="19"/>
      <c r="E100" s="19"/>
      <c r="F100" s="19"/>
      <c r="G100" s="19"/>
      <c r="H100" s="19"/>
      <c r="I100" s="19"/>
      <c r="J100" s="22"/>
      <c r="K100" s="146"/>
      <c r="L100" s="36"/>
      <c r="M100" s="19"/>
      <c r="N100" s="19"/>
      <c r="O100" s="19"/>
      <c r="P100" s="19"/>
      <c r="Q100" s="19"/>
      <c r="R100" s="19"/>
      <c r="S100" s="19"/>
    </row>
    <row r="101" spans="1:19">
      <c r="A101" s="19"/>
      <c r="B101" s="22"/>
      <c r="C101" s="22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1:19">
      <c r="A102" s="19"/>
      <c r="B102" s="22"/>
      <c r="C102" s="22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19">
      <c r="A103" s="19"/>
      <c r="B103" s="22"/>
      <c r="C103" s="22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>
      <c r="A104" s="19"/>
      <c r="B104" s="22"/>
      <c r="C104" s="22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19">
      <c r="A105" s="19"/>
      <c r="B105" s="22"/>
      <c r="C105" s="22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19">
      <c r="A106" s="19"/>
      <c r="B106" s="22"/>
      <c r="C106" s="22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1:19">
      <c r="A107" s="19"/>
      <c r="B107" s="22"/>
      <c r="C107" s="22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1:19">
      <c r="A108" s="19"/>
      <c r="B108" s="22"/>
      <c r="C108" s="22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>
      <c r="A109" s="19"/>
      <c r="B109" s="22"/>
      <c r="C109" s="22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19">
      <c r="A110" s="19"/>
      <c r="B110" s="22"/>
      <c r="C110" s="22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1:19">
      <c r="A111" s="19"/>
      <c r="B111" s="22"/>
      <c r="C111" s="22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19">
      <c r="A112" s="19"/>
      <c r="B112" s="22"/>
      <c r="C112" s="22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>
      <c r="A113" s="19"/>
      <c r="B113" s="22"/>
      <c r="C113" s="22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>
      <c r="A114" s="19"/>
      <c r="B114" s="22"/>
      <c r="C114" s="22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>
      <c r="A115" s="19"/>
      <c r="B115" s="22"/>
      <c r="C115" s="22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>
      <c r="A116" s="19"/>
      <c r="B116" s="22"/>
      <c r="C116" s="22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>
      <c r="A117" s="19"/>
      <c r="B117" s="22"/>
      <c r="C117" s="22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>
      <c r="A118" s="19"/>
      <c r="B118" s="22"/>
      <c r="C118" s="22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1:19">
      <c r="A119" s="19"/>
      <c r="B119" s="22"/>
      <c r="C119" s="22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>
      <c r="A120" s="19"/>
      <c r="B120" s="22"/>
      <c r="C120" s="22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1:19">
      <c r="A121" s="19"/>
      <c r="B121" s="22"/>
      <c r="C121" s="22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>
      <c r="A122" s="19"/>
      <c r="B122" s="22"/>
      <c r="C122" s="22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</row>
    <row r="123" spans="1:19">
      <c r="A123" s="19"/>
      <c r="B123" s="22"/>
      <c r="C123" s="22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</row>
    <row r="124" spans="1:19">
      <c r="A124" s="19"/>
      <c r="B124" s="22"/>
      <c r="C124" s="22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</row>
    <row r="125" spans="1:19">
      <c r="A125" s="19"/>
      <c r="B125" s="22"/>
      <c r="C125" s="22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>
      <c r="A126" s="19"/>
      <c r="B126" s="22"/>
      <c r="C126" s="22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>
      <c r="A127" s="19"/>
      <c r="B127" s="22"/>
      <c r="C127" s="22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</row>
    <row r="128" spans="1:19">
      <c r="A128" s="19"/>
      <c r="B128" s="22"/>
      <c r="C128" s="22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</row>
  </sheetData>
  <sortState ref="A4:B11">
    <sortCondition sortBy="icon" ref="B4"/>
  </sortState>
  <mergeCells count="24">
    <mergeCell ref="C1:C2"/>
    <mergeCell ref="A55:A57"/>
    <mergeCell ref="A40:A42"/>
    <mergeCell ref="A43:A45"/>
    <mergeCell ref="A46:A48"/>
    <mergeCell ref="A49:A51"/>
    <mergeCell ref="A52:A54"/>
    <mergeCell ref="A37:A39"/>
    <mergeCell ref="B28:C28"/>
    <mergeCell ref="B25:C25"/>
    <mergeCell ref="B26:C26"/>
    <mergeCell ref="B27:C27"/>
    <mergeCell ref="B24:C24"/>
    <mergeCell ref="E71:H71"/>
    <mergeCell ref="A7:A8"/>
    <mergeCell ref="B7:B8"/>
    <mergeCell ref="A69:A70"/>
    <mergeCell ref="B69:B70"/>
    <mergeCell ref="D69:D70"/>
    <mergeCell ref="B29:C29"/>
    <mergeCell ref="B30:C30"/>
    <mergeCell ref="B31:C31"/>
    <mergeCell ref="G25:G27"/>
    <mergeCell ref="G23:H23"/>
  </mergeCells>
  <conditionalFormatting sqref="E2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C14">
    <cfRule type="iconSet" priority="2">
      <iconSet iconSet="3Symbols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prompt="Choose energy label" sqref="B69 B7">
      <formula1>$I$10:$I$19</formula1>
    </dataValidation>
    <dataValidation type="decimal" operator="greaterThanOrEqual" allowBlank="1" showInputMessage="1" showErrorMessage="1" sqref="E69:E70">
      <formula1>0</formula1>
    </dataValidation>
    <dataValidation type="whole" allowBlank="1" showInputMessage="1" showErrorMessage="1" promptTitle="Occupancy weeks per year" sqref="C1">
      <formula1>1</formula1>
      <formula2>52</formula2>
    </dataValidation>
  </dataValidation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Φύλλο1!C2:C6</xm:f>
          </x14:formula1>
          <xm:sqref>E71</xm:sqref>
        </x14:dataValidation>
        <x14:dataValidation type="list" allowBlank="1" showInputMessage="1" showErrorMessage="1">
          <x14:formula1>
            <xm:f>Φύλλο1!J2:J5</xm:f>
          </x14:formula1>
          <xm:sqref>D96</xm:sqref>
        </x14:dataValidation>
        <x14:dataValidation type="list" allowBlank="1" showInputMessage="1" showErrorMessage="1">
          <x14:formula1>
            <xm:f>Φύλλο1!A4:A10</xm:f>
          </x14:formula1>
          <xm:sqref>#REF!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activeCell="G3" sqref="G3"/>
    </sheetView>
  </sheetViews>
  <sheetFormatPr defaultRowHeight="15"/>
  <cols>
    <col min="1" max="1" width="19.85546875" customWidth="1"/>
    <col min="2" max="2" width="21.85546875" customWidth="1"/>
    <col min="3" max="3" width="18.5703125" customWidth="1"/>
    <col min="5" max="5" width="9.28515625" bestFit="1" customWidth="1"/>
  </cols>
  <sheetData>
    <row r="1" spans="1:19" ht="20.25" customHeight="1">
      <c r="A1" s="19"/>
      <c r="B1" s="19"/>
      <c r="C1" s="19"/>
      <c r="D1" s="19"/>
      <c r="E1" s="154"/>
      <c r="F1" s="155"/>
      <c r="G1" s="155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1.75" customHeight="1" thickBot="1">
      <c r="A2" s="19"/>
      <c r="B2" s="89" t="s">
        <v>87</v>
      </c>
      <c r="C2" s="89" t="s">
        <v>10</v>
      </c>
      <c r="D2" s="19"/>
      <c r="E2" s="156"/>
      <c r="F2" s="155"/>
      <c r="G2" s="155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1.75" customHeight="1">
      <c r="A3" s="19"/>
      <c r="B3" s="87" t="s">
        <v>83</v>
      </c>
      <c r="C3" s="143">
        <f>'EU energy label'!C18</f>
        <v>264.012</v>
      </c>
      <c r="D3" s="164"/>
      <c r="E3" s="157"/>
      <c r="F3" s="158"/>
      <c r="G3" s="155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1.75" customHeight="1">
      <c r="A4" s="19"/>
      <c r="B4" s="87" t="s">
        <v>22</v>
      </c>
      <c r="C4" s="145">
        <f>'EU energy label'!M29</f>
        <v>291.2</v>
      </c>
      <c r="D4" s="164"/>
      <c r="E4" s="157"/>
      <c r="F4" s="158"/>
      <c r="G4" s="155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21.75" customHeight="1">
      <c r="A5" s="19"/>
      <c r="B5" s="88" t="s">
        <v>11</v>
      </c>
      <c r="C5" s="144">
        <f>'EU energy label'!I46</f>
        <v>291.20000000000005</v>
      </c>
      <c r="D5" s="164"/>
      <c r="E5" s="157"/>
      <c r="F5" s="158"/>
      <c r="G5" s="155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21.75" customHeight="1">
      <c r="A6" s="19"/>
      <c r="B6" s="87" t="s">
        <v>45</v>
      </c>
      <c r="C6" s="145">
        <f>'EU energy label'!D79</f>
        <v>58.860367199999999</v>
      </c>
      <c r="D6" s="164"/>
      <c r="E6" s="157"/>
      <c r="F6" s="158"/>
      <c r="G6" s="15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1.75" customHeight="1">
      <c r="A7" s="19"/>
      <c r="B7" s="88" t="s">
        <v>86</v>
      </c>
      <c r="C7" s="144">
        <f>'EU energy label'!D98</f>
        <v>223.38630136986302</v>
      </c>
      <c r="D7" s="164"/>
      <c r="E7" s="157"/>
      <c r="F7" s="158"/>
      <c r="G7" s="15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21.75" customHeight="1">
      <c r="A8" s="19"/>
      <c r="B8" s="87" t="s">
        <v>92</v>
      </c>
      <c r="C8" s="145">
        <f>'EU energy label'!C64</f>
        <v>200.20000000000002</v>
      </c>
      <c r="D8" s="164"/>
      <c r="E8" s="157"/>
      <c r="F8" s="158"/>
      <c r="G8" s="15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21.75" customHeight="1">
      <c r="A9" s="19"/>
      <c r="B9" s="88" t="s">
        <v>93</v>
      </c>
      <c r="C9" s="144">
        <f>'EU energy label'!I64</f>
        <v>1031.94</v>
      </c>
      <c r="D9" s="164"/>
      <c r="E9" s="157"/>
      <c r="F9" s="158"/>
      <c r="G9" s="15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ht="21.75" customHeight="1">
      <c r="A10" s="19"/>
      <c r="B10" s="87" t="s">
        <v>94</v>
      </c>
      <c r="C10" s="150">
        <f>'EU energy label'!C90</f>
        <v>407.68</v>
      </c>
      <c r="D10" s="164"/>
      <c r="E10" s="157"/>
      <c r="F10" s="158"/>
      <c r="G10" s="15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21.75" customHeight="1">
      <c r="A11" s="19"/>
      <c r="B11" s="19"/>
      <c r="C11" s="19"/>
      <c r="D11" s="19"/>
      <c r="E11" s="157"/>
      <c r="F11" s="158"/>
      <c r="G11" s="15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>
      <c r="A12" s="19"/>
      <c r="B12" s="152" t="s">
        <v>133</v>
      </c>
      <c r="C12" s="151">
        <f>SUM(C3:C10)</f>
        <v>2768.4786685698632</v>
      </c>
      <c r="D12" s="65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>
      <c r="A13" s="19"/>
      <c r="B13" s="19"/>
      <c r="C13" s="153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>
      <c r="A16" s="19"/>
      <c r="B16" s="20"/>
      <c r="C16" s="20"/>
      <c r="D16" s="20"/>
      <c r="E16" s="20"/>
      <c r="F16" s="20"/>
      <c r="G16" s="20"/>
      <c r="H16" s="20"/>
      <c r="I16" s="315"/>
      <c r="J16" s="20"/>
      <c r="K16" s="19"/>
      <c r="L16" s="19"/>
      <c r="M16" s="19"/>
      <c r="N16" s="19"/>
      <c r="O16" s="19"/>
      <c r="P16" s="19"/>
      <c r="Q16" s="19"/>
      <c r="R16" s="19"/>
      <c r="S16" s="19"/>
    </row>
    <row r="17" spans="1:19">
      <c r="A17" s="19"/>
      <c r="B17" s="305"/>
      <c r="C17" s="120"/>
      <c r="D17" s="20"/>
      <c r="E17" s="20"/>
      <c r="F17" s="20"/>
      <c r="G17" s="20"/>
      <c r="H17" s="20"/>
      <c r="I17" s="20"/>
      <c r="J17" s="20"/>
      <c r="K17" s="19"/>
      <c r="L17" s="19"/>
      <c r="M17" s="19"/>
      <c r="N17" s="19"/>
      <c r="O17" s="19"/>
      <c r="P17" s="19"/>
      <c r="Q17" s="19"/>
      <c r="R17" s="19"/>
      <c r="S17" s="19"/>
    </row>
    <row r="18" spans="1:19">
      <c r="A18" s="19"/>
      <c r="B18" s="86"/>
      <c r="C18" s="20"/>
      <c r="D18" s="20"/>
      <c r="E18" s="20"/>
      <c r="F18" s="20"/>
      <c r="G18" s="20"/>
      <c r="H18" s="20"/>
      <c r="I18" s="20"/>
      <c r="J18" s="20"/>
      <c r="K18" s="19"/>
      <c r="L18" s="19"/>
      <c r="M18" s="19"/>
      <c r="N18" s="19"/>
      <c r="O18" s="19"/>
      <c r="P18" s="19"/>
      <c r="Q18" s="19"/>
      <c r="R18" s="19"/>
      <c r="S18" s="19"/>
    </row>
    <row r="19" spans="1:19">
      <c r="A19" s="19"/>
      <c r="B19" s="20"/>
      <c r="C19" s="316"/>
      <c r="D19" s="317"/>
      <c r="E19" s="318"/>
      <c r="F19" s="20"/>
      <c r="G19" s="20"/>
      <c r="H19" s="20"/>
      <c r="I19" s="20"/>
      <c r="J19" s="20"/>
      <c r="K19" s="19"/>
      <c r="L19" s="19"/>
      <c r="M19" s="19"/>
      <c r="N19" s="19"/>
      <c r="O19" s="19"/>
      <c r="P19" s="19"/>
      <c r="Q19" s="19"/>
      <c r="R19" s="19"/>
      <c r="S19" s="19"/>
    </row>
    <row r="20" spans="1:19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6" sqref="J6"/>
    </sheetView>
  </sheetViews>
  <sheetFormatPr defaultRowHeight="15"/>
  <sheetData>
    <row r="1" spans="1:10">
      <c r="A1" s="85" t="s">
        <v>55</v>
      </c>
      <c r="C1" s="130" t="s">
        <v>114</v>
      </c>
      <c r="J1" t="s">
        <v>130</v>
      </c>
    </row>
    <row r="2" spans="1:10">
      <c r="A2" s="85" t="s">
        <v>24</v>
      </c>
      <c r="C2" t="s">
        <v>119</v>
      </c>
      <c r="J2">
        <v>1</v>
      </c>
    </row>
    <row r="3" spans="1:10">
      <c r="A3" s="85" t="s">
        <v>25</v>
      </c>
      <c r="C3" t="s">
        <v>116</v>
      </c>
      <c r="J3">
        <v>2</v>
      </c>
    </row>
    <row r="4" spans="1:10">
      <c r="A4" s="50" t="s">
        <v>2</v>
      </c>
      <c r="C4" t="s">
        <v>115</v>
      </c>
      <c r="J4">
        <v>3</v>
      </c>
    </row>
    <row r="5" spans="1:10">
      <c r="A5" s="80" t="s">
        <v>1</v>
      </c>
      <c r="C5" t="s">
        <v>117</v>
      </c>
      <c r="J5">
        <v>4</v>
      </c>
    </row>
    <row r="6" spans="1:10">
      <c r="A6" s="81" t="s">
        <v>3</v>
      </c>
      <c r="C6" t="s">
        <v>118</v>
      </c>
      <c r="J6">
        <v>5</v>
      </c>
    </row>
    <row r="7" spans="1:10">
      <c r="A7" s="82" t="s">
        <v>4</v>
      </c>
    </row>
    <row r="8" spans="1:10">
      <c r="A8" s="83" t="s">
        <v>5</v>
      </c>
    </row>
    <row r="9" spans="1:10">
      <c r="A9" s="84" t="s">
        <v>6</v>
      </c>
    </row>
    <row r="10" spans="1:10">
      <c r="A10" s="79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490"/>
  <sheetViews>
    <sheetView zoomScale="71" zoomScaleNormal="71" workbookViewId="0">
      <selection activeCell="E23" sqref="E23"/>
    </sheetView>
  </sheetViews>
  <sheetFormatPr defaultRowHeight="15"/>
  <cols>
    <col min="1" max="1" width="9.140625" style="19"/>
    <col min="2" max="2" width="13.85546875" customWidth="1"/>
    <col min="9" max="9" width="15.28515625" customWidth="1"/>
    <col min="10" max="10" width="16.85546875" customWidth="1"/>
    <col min="11" max="11" width="9.5703125" bestFit="1" customWidth="1"/>
    <col min="12" max="12" width="15.42578125" customWidth="1"/>
    <col min="13" max="13" width="14.42578125" customWidth="1"/>
    <col min="15" max="15" width="17.42578125" customWidth="1"/>
    <col min="16" max="17" width="9.140625" style="19"/>
    <col min="18" max="18" width="12.140625" style="19" customWidth="1"/>
    <col min="19" max="19" width="11.7109375" style="19" customWidth="1"/>
    <col min="20" max="20" width="10.5703125" style="19" customWidth="1"/>
    <col min="21" max="36" width="9.140625" style="19"/>
  </cols>
  <sheetData>
    <row r="1" spans="1:36" ht="15" customHeight="1">
      <c r="A1" s="322"/>
      <c r="B1" s="166" t="s">
        <v>27</v>
      </c>
      <c r="C1" s="167" t="s">
        <v>28</v>
      </c>
      <c r="D1" s="168"/>
      <c r="E1" s="421"/>
      <c r="F1" s="422"/>
      <c r="G1" s="422"/>
      <c r="H1" s="423"/>
      <c r="I1" s="300" t="s">
        <v>136</v>
      </c>
      <c r="J1" s="169" t="s">
        <v>145</v>
      </c>
      <c r="K1" s="169" t="s">
        <v>149</v>
      </c>
      <c r="L1" s="222" t="s">
        <v>212</v>
      </c>
      <c r="M1" s="2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36" ht="15.75" thickBot="1">
      <c r="A2" s="322"/>
      <c r="B2" s="170"/>
      <c r="C2" s="171"/>
      <c r="D2" s="172"/>
      <c r="E2" s="173"/>
      <c r="F2" s="173"/>
      <c r="G2" s="173"/>
      <c r="H2" s="173"/>
      <c r="I2" s="174" t="s">
        <v>137</v>
      </c>
      <c r="J2" s="175" t="s">
        <v>21</v>
      </c>
      <c r="K2" s="175" t="s">
        <v>148</v>
      </c>
      <c r="L2" s="175" t="s">
        <v>148</v>
      </c>
      <c r="M2" s="175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</row>
    <row r="3" spans="1:36">
      <c r="A3" s="322"/>
      <c r="B3" s="424" t="s">
        <v>146</v>
      </c>
      <c r="C3" s="212" t="s">
        <v>30</v>
      </c>
      <c r="D3" s="343"/>
      <c r="E3" s="232"/>
      <c r="F3" s="232"/>
      <c r="G3" s="344"/>
      <c r="H3" s="344"/>
      <c r="I3" s="352"/>
      <c r="J3" s="353"/>
      <c r="K3" s="354">
        <v>1</v>
      </c>
      <c r="L3" s="354">
        <f>K3</f>
        <v>1</v>
      </c>
      <c r="M3" s="354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</row>
    <row r="4" spans="1:36">
      <c r="A4" s="322"/>
      <c r="B4" s="425"/>
      <c r="C4" s="237" t="s">
        <v>160</v>
      </c>
      <c r="D4" s="233"/>
      <c r="E4" s="196"/>
      <c r="F4" s="196"/>
      <c r="G4" s="234"/>
      <c r="H4" s="234"/>
      <c r="I4" s="255"/>
      <c r="J4" s="250">
        <f>K4*0.333</f>
        <v>0.49950000000000006</v>
      </c>
      <c r="K4" s="235">
        <v>1.5</v>
      </c>
      <c r="L4" s="235">
        <f>J4/0.5</f>
        <v>0.99900000000000011</v>
      </c>
      <c r="M4" s="235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</row>
    <row r="5" spans="1:36" s="224" customFormat="1" ht="16.5" customHeight="1">
      <c r="A5" s="322"/>
      <c r="B5" s="425"/>
      <c r="C5" s="212" t="s">
        <v>20</v>
      </c>
      <c r="D5" s="343"/>
      <c r="E5" s="232"/>
      <c r="F5" s="232"/>
      <c r="G5" s="344"/>
      <c r="H5" s="344"/>
      <c r="I5" s="345"/>
      <c r="J5" s="346">
        <f>'kWh per year'!C5/365</f>
        <v>0.79780821917808231</v>
      </c>
      <c r="K5" s="347"/>
      <c r="L5" s="347">
        <f>J5/0.5</f>
        <v>1.5956164383561646</v>
      </c>
      <c r="M5" s="347"/>
      <c r="N5" s="324"/>
      <c r="O5" s="325"/>
      <c r="P5" s="324"/>
      <c r="Q5" s="324"/>
      <c r="R5" s="324"/>
      <c r="S5" s="326"/>
      <c r="T5" s="324"/>
      <c r="U5" s="324"/>
      <c r="V5" s="324"/>
      <c r="W5" s="324"/>
      <c r="X5" s="324"/>
      <c r="Y5" s="324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</row>
    <row r="6" spans="1:36">
      <c r="A6" s="322"/>
      <c r="B6" s="425"/>
      <c r="C6" s="243" t="s">
        <v>32</v>
      </c>
      <c r="D6" s="244"/>
      <c r="E6" s="245"/>
      <c r="F6" s="245"/>
      <c r="G6" s="246"/>
      <c r="H6" s="246"/>
      <c r="I6" s="426">
        <f>'kWh per year'!C3/365</f>
        <v>0.72332054794520551</v>
      </c>
      <c r="J6" s="416">
        <f>I6/12</f>
        <v>6.0276712328767128E-2</v>
      </c>
      <c r="K6" s="416"/>
      <c r="L6" s="416">
        <f>J6/0.5</f>
        <v>0.12055342465753426</v>
      </c>
      <c r="M6" s="247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</row>
    <row r="7" spans="1:36">
      <c r="A7" s="322"/>
      <c r="B7" s="425"/>
      <c r="C7" s="248"/>
      <c r="D7" s="238"/>
      <c r="E7" s="239"/>
      <c r="F7" s="239"/>
      <c r="G7" s="240"/>
      <c r="H7" s="240"/>
      <c r="I7" s="427"/>
      <c r="J7" s="417"/>
      <c r="K7" s="417"/>
      <c r="L7" s="417"/>
      <c r="M7" s="249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36">
      <c r="A8" s="322"/>
      <c r="B8" s="425"/>
      <c r="C8" s="348" t="s">
        <v>33</v>
      </c>
      <c r="D8" s="349"/>
      <c r="E8" s="350"/>
      <c r="F8" s="350"/>
      <c r="G8" s="351"/>
      <c r="H8" s="351"/>
      <c r="I8" s="294">
        <f>'kWh per year'!C6/365</f>
        <v>0.16126128000000001</v>
      </c>
      <c r="J8" s="295">
        <f>I8/4</f>
        <v>4.0315320000000002E-2</v>
      </c>
      <c r="K8" s="295"/>
      <c r="L8" s="295">
        <f>J8/0.5</f>
        <v>8.0630640000000003E-2</v>
      </c>
      <c r="M8" s="295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36">
      <c r="A9" s="322"/>
      <c r="B9" s="425"/>
      <c r="C9" s="243" t="s">
        <v>34</v>
      </c>
      <c r="D9" s="244"/>
      <c r="E9" s="245"/>
      <c r="F9" s="245"/>
      <c r="G9" s="246"/>
      <c r="H9" s="246"/>
      <c r="I9" s="241">
        <f>'kWh per year'!C4/365</f>
        <v>0.7978082191780822</v>
      </c>
      <c r="J9" s="236">
        <f>'EU energy label'!J26</f>
        <v>0.8</v>
      </c>
      <c r="K9" s="236"/>
      <c r="L9" s="236">
        <v>0.69</v>
      </c>
      <c r="M9" s="236" t="s">
        <v>211</v>
      </c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</row>
    <row r="10" spans="1:36">
      <c r="A10" s="322"/>
      <c r="B10" s="355"/>
      <c r="C10" s="248"/>
      <c r="D10" s="238"/>
      <c r="E10" s="239"/>
      <c r="F10" s="239"/>
      <c r="G10" s="240"/>
      <c r="H10" s="240"/>
      <c r="I10" s="253"/>
      <c r="J10" s="301"/>
      <c r="K10" s="301"/>
      <c r="L10" s="301">
        <v>0.8</v>
      </c>
      <c r="M10" s="240" t="s">
        <v>162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</row>
    <row r="11" spans="1:36">
      <c r="A11" s="322"/>
      <c r="B11" s="355"/>
      <c r="C11" s="214" t="s">
        <v>31</v>
      </c>
      <c r="D11" s="291"/>
      <c r="E11" s="292"/>
      <c r="F11" s="292"/>
      <c r="G11" s="293"/>
      <c r="H11" s="293"/>
      <c r="I11" s="294"/>
      <c r="J11" s="295">
        <f>'EU energy label'!I61</f>
        <v>0.94499999999999995</v>
      </c>
      <c r="K11" s="295"/>
      <c r="L11" s="295">
        <f>J11/0.5</f>
        <v>1.89</v>
      </c>
      <c r="M11" s="296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</row>
    <row r="12" spans="1:36">
      <c r="A12" s="323"/>
      <c r="B12" s="418" t="s">
        <v>147</v>
      </c>
      <c r="C12" s="194" t="s">
        <v>35</v>
      </c>
      <c r="D12" s="225"/>
      <c r="E12" s="270"/>
      <c r="F12" s="270"/>
      <c r="G12" s="271"/>
      <c r="H12" s="271"/>
      <c r="I12" s="272">
        <f>'kWh per year'!C8/365</f>
        <v>0.54849315068493154</v>
      </c>
      <c r="J12" s="273">
        <f>'EU energy label'!B61</f>
        <v>0.11</v>
      </c>
      <c r="K12" s="273"/>
      <c r="L12" s="273"/>
      <c r="M12" s="358"/>
      <c r="N12" s="19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</row>
    <row r="13" spans="1:36">
      <c r="A13" s="322"/>
      <c r="B13" s="419"/>
      <c r="C13" s="203"/>
      <c r="D13" s="274"/>
      <c r="E13" s="203"/>
      <c r="F13" s="203"/>
      <c r="G13" s="275"/>
      <c r="H13" s="275"/>
      <c r="I13" s="205"/>
      <c r="J13" s="276"/>
      <c r="K13" s="276"/>
      <c r="L13" s="277">
        <f>J12/0.5</f>
        <v>0.22</v>
      </c>
      <c r="M13" s="278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</row>
    <row r="14" spans="1:36">
      <c r="A14" s="322"/>
      <c r="B14" s="419"/>
      <c r="C14" s="243" t="s">
        <v>36</v>
      </c>
      <c r="D14" s="244"/>
      <c r="E14" s="245"/>
      <c r="F14" s="245"/>
      <c r="G14" s="246"/>
      <c r="H14" s="246"/>
      <c r="I14" s="254">
        <f>'EU energy label'!D95</f>
        <v>0.15342465753424658</v>
      </c>
      <c r="J14" s="242"/>
      <c r="K14" s="242">
        <v>2.5499999999999998E-2</v>
      </c>
      <c r="L14" s="242"/>
      <c r="M14" s="24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</row>
    <row r="15" spans="1:36">
      <c r="A15" s="322"/>
      <c r="B15" s="419"/>
      <c r="C15" s="248"/>
      <c r="D15" s="238"/>
      <c r="E15" s="239"/>
      <c r="F15" s="239"/>
      <c r="G15" s="240"/>
      <c r="H15" s="240"/>
      <c r="I15" s="253"/>
      <c r="J15" s="251"/>
      <c r="K15" s="251"/>
      <c r="L15" s="251">
        <f>K14</f>
        <v>2.5499999999999998E-2</v>
      </c>
      <c r="M15" s="251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</row>
    <row r="16" spans="1:36">
      <c r="A16" s="322"/>
      <c r="B16" s="419"/>
      <c r="C16" s="404" t="s">
        <v>141</v>
      </c>
      <c r="D16" s="405"/>
      <c r="E16" s="408"/>
      <c r="F16" s="409"/>
      <c r="G16" s="409"/>
      <c r="H16" s="410"/>
      <c r="I16" s="390"/>
      <c r="J16" s="409"/>
      <c r="K16" s="414">
        <v>1.6</v>
      </c>
      <c r="L16" s="428">
        <f>K16</f>
        <v>1.6</v>
      </c>
      <c r="M16" s="390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</row>
    <row r="17" spans="1:25">
      <c r="A17" s="322"/>
      <c r="B17" s="419"/>
      <c r="C17" s="406"/>
      <c r="D17" s="407"/>
      <c r="E17" s="411"/>
      <c r="F17" s="412"/>
      <c r="G17" s="412"/>
      <c r="H17" s="413"/>
      <c r="I17" s="391"/>
      <c r="J17" s="412"/>
      <c r="K17" s="415"/>
      <c r="L17" s="429"/>
      <c r="M17" s="391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</row>
    <row r="18" spans="1:25">
      <c r="A18" s="322"/>
      <c r="B18" s="419"/>
      <c r="C18" s="279" t="s">
        <v>140</v>
      </c>
      <c r="D18" s="280"/>
      <c r="E18" s="281"/>
      <c r="F18" s="281"/>
      <c r="G18" s="282"/>
      <c r="H18" s="282"/>
      <c r="I18" s="359"/>
      <c r="J18" s="360">
        <v>1.2E-2</v>
      </c>
      <c r="K18" s="360"/>
      <c r="L18" s="361">
        <f>J18/3/2</f>
        <v>2E-3</v>
      </c>
      <c r="M18" s="360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</row>
    <row r="19" spans="1:25">
      <c r="A19" s="322"/>
      <c r="B19" s="419"/>
      <c r="C19" s="392" t="s">
        <v>159</v>
      </c>
      <c r="D19" s="393"/>
      <c r="E19" s="396"/>
      <c r="F19" s="397"/>
      <c r="G19" s="397"/>
      <c r="H19" s="397"/>
      <c r="I19" s="362"/>
      <c r="J19" s="242">
        <f>K19*0.25</f>
        <v>0.27500000000000002</v>
      </c>
      <c r="K19" s="242">
        <v>1.1000000000000001</v>
      </c>
      <c r="L19" s="242">
        <f>J19/0.5</f>
        <v>0.55000000000000004</v>
      </c>
      <c r="M19" s="24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25">
      <c r="A20" s="322"/>
      <c r="B20" s="420"/>
      <c r="C20" s="394"/>
      <c r="D20" s="395"/>
      <c r="E20" s="398"/>
      <c r="F20" s="399"/>
      <c r="G20" s="399"/>
      <c r="H20" s="399"/>
      <c r="I20" s="363"/>
      <c r="J20" s="180"/>
      <c r="K20" s="219"/>
      <c r="L20" s="219"/>
      <c r="M20" s="251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25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</row>
    <row r="22" spans="1:25" ht="21.75" customHeight="1">
      <c r="A22" s="322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 t="s">
        <v>150</v>
      </c>
      <c r="S22" s="322" t="s">
        <v>151</v>
      </c>
      <c r="T22" s="322"/>
      <c r="U22" s="322"/>
      <c r="V22" s="322"/>
      <c r="W22" s="322"/>
      <c r="X22" s="322"/>
      <c r="Y22" s="322"/>
    </row>
    <row r="23" spans="1:25">
      <c r="A23" s="322"/>
      <c r="B23" s="322"/>
      <c r="C23" s="322"/>
      <c r="D23" s="322"/>
      <c r="E23" s="369">
        <v>1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25">
      <c r="A24" s="322"/>
      <c r="B24" s="330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>
        <v>1</v>
      </c>
      <c r="S24" s="322">
        <v>2</v>
      </c>
      <c r="T24" s="322"/>
      <c r="U24" s="322"/>
      <c r="V24" s="322"/>
      <c r="W24" s="322"/>
      <c r="X24" s="322"/>
      <c r="Y24" s="322"/>
    </row>
    <row r="25" spans="1:25" ht="15" customHeight="1">
      <c r="A25" s="322"/>
      <c r="B25" s="181" t="s">
        <v>37</v>
      </c>
      <c r="C25" s="210" t="s">
        <v>38</v>
      </c>
      <c r="D25" s="182" t="s">
        <v>39</v>
      </c>
      <c r="E25" s="287" t="s">
        <v>40</v>
      </c>
      <c r="F25" s="400" t="s">
        <v>142</v>
      </c>
      <c r="G25" s="182" t="s">
        <v>33</v>
      </c>
      <c r="H25" s="182" t="s">
        <v>41</v>
      </c>
      <c r="I25" s="183" t="s">
        <v>42</v>
      </c>
      <c r="J25" s="184" t="s">
        <v>43</v>
      </c>
      <c r="K25" s="183" t="s">
        <v>143</v>
      </c>
      <c r="L25" s="402" t="s">
        <v>144</v>
      </c>
      <c r="M25" s="206" t="s">
        <v>139</v>
      </c>
      <c r="N25" s="184" t="s">
        <v>157</v>
      </c>
      <c r="O25" s="215" t="s">
        <v>158</v>
      </c>
      <c r="P25" s="321"/>
      <c r="Q25" s="322"/>
      <c r="R25" s="322"/>
      <c r="S25" s="322"/>
      <c r="T25" s="322"/>
      <c r="U25" s="322"/>
      <c r="V25" s="322"/>
      <c r="W25" s="322"/>
      <c r="X25" s="322"/>
      <c r="Y25" s="322"/>
    </row>
    <row r="26" spans="1:25">
      <c r="A26" s="322"/>
      <c r="B26" s="185"/>
      <c r="C26" s="211"/>
      <c r="D26" s="186"/>
      <c r="E26" s="288" t="s">
        <v>39</v>
      </c>
      <c r="F26" s="401"/>
      <c r="G26" s="186"/>
      <c r="H26" s="186"/>
      <c r="I26" s="187"/>
      <c r="J26" s="188"/>
      <c r="K26" s="187"/>
      <c r="L26" s="403"/>
      <c r="M26" s="207"/>
      <c r="N26" s="188"/>
      <c r="O26" s="216"/>
      <c r="P26" s="321"/>
      <c r="Q26" s="322"/>
      <c r="R26" s="322"/>
      <c r="S26" s="322"/>
      <c r="T26" s="322"/>
      <c r="U26" s="322"/>
      <c r="V26" s="322"/>
      <c r="W26" s="322"/>
      <c r="X26" s="322"/>
      <c r="Y26" s="322"/>
    </row>
    <row r="27" spans="1:25">
      <c r="A27" s="322"/>
      <c r="B27" s="189" t="s">
        <v>163</v>
      </c>
      <c r="C27" s="212"/>
      <c r="D27" s="190">
        <v>0</v>
      </c>
      <c r="E27" s="289"/>
      <c r="F27" s="192">
        <f>$L$6</f>
        <v>0.12055342465753426</v>
      </c>
      <c r="G27" s="190"/>
      <c r="H27" s="193"/>
      <c r="I27" s="194"/>
      <c r="J27" s="195"/>
      <c r="K27" s="194"/>
      <c r="L27" s="195"/>
      <c r="M27" s="208"/>
      <c r="N27" s="195"/>
      <c r="O27" s="217"/>
      <c r="P27" s="196"/>
      <c r="Q27" s="322"/>
      <c r="R27" s="322">
        <f>SUM(C27:O27)</f>
        <v>0.12055342465753426</v>
      </c>
      <c r="S27" s="322">
        <f t="shared" ref="S27:S74" si="0">(E27+C27+O27+D27+F27+G27+H27++M27)+($S$24*(N27+I27+J27+L27)+K27)</f>
        <v>0.12055342465753426</v>
      </c>
      <c r="T27" s="322"/>
      <c r="U27" s="322"/>
      <c r="V27" s="322"/>
      <c r="W27" s="322"/>
      <c r="X27" s="328"/>
      <c r="Y27" s="322"/>
    </row>
    <row r="28" spans="1:25">
      <c r="A28" s="322"/>
      <c r="B28" s="189" t="s">
        <v>164</v>
      </c>
      <c r="C28" s="212"/>
      <c r="D28" s="190">
        <v>0</v>
      </c>
      <c r="E28" s="289"/>
      <c r="F28" s="192"/>
      <c r="G28" s="190"/>
      <c r="H28" s="193"/>
      <c r="I28" s="194"/>
      <c r="J28" s="195"/>
      <c r="K28" s="194"/>
      <c r="L28" s="195"/>
      <c r="M28" s="208"/>
      <c r="N28" s="195"/>
      <c r="O28" s="217"/>
      <c r="P28" s="196"/>
      <c r="Q28" s="322"/>
      <c r="R28" s="322">
        <f t="shared" ref="R28:R74" si="1">SUM(C28:O28)</f>
        <v>0</v>
      </c>
      <c r="S28" s="322">
        <f t="shared" si="0"/>
        <v>0</v>
      </c>
      <c r="T28" s="322"/>
      <c r="U28" s="322"/>
      <c r="V28" s="322"/>
      <c r="W28" s="322"/>
      <c r="X28" s="328"/>
      <c r="Y28" s="322"/>
    </row>
    <row r="29" spans="1:25">
      <c r="A29" s="322"/>
      <c r="B29" s="189" t="s">
        <v>165</v>
      </c>
      <c r="C29" s="212"/>
      <c r="D29" s="190">
        <v>0</v>
      </c>
      <c r="E29" s="289"/>
      <c r="F29" s="192">
        <f>$L$6</f>
        <v>0.12055342465753426</v>
      </c>
      <c r="G29" s="190"/>
      <c r="H29" s="193"/>
      <c r="I29" s="194"/>
      <c r="J29" s="195"/>
      <c r="K29" s="194"/>
      <c r="L29" s="195"/>
      <c r="M29" s="208"/>
      <c r="N29" s="195"/>
      <c r="O29" s="217"/>
      <c r="P29" s="196"/>
      <c r="Q29" s="322"/>
      <c r="R29" s="322">
        <f t="shared" si="1"/>
        <v>0.12055342465753426</v>
      </c>
      <c r="S29" s="322">
        <f t="shared" si="0"/>
        <v>0.12055342465753426</v>
      </c>
      <c r="T29" s="322"/>
      <c r="U29" s="322"/>
      <c r="V29" s="322"/>
      <c r="W29" s="322"/>
      <c r="X29" s="328"/>
      <c r="Y29" s="322"/>
    </row>
    <row r="30" spans="1:25">
      <c r="A30" s="322"/>
      <c r="B30" s="189" t="s">
        <v>166</v>
      </c>
      <c r="C30" s="212"/>
      <c r="D30" s="190">
        <v>0</v>
      </c>
      <c r="E30" s="289"/>
      <c r="F30" s="192"/>
      <c r="G30" s="190"/>
      <c r="H30" s="193"/>
      <c r="I30" s="194"/>
      <c r="J30" s="195"/>
      <c r="K30" s="194"/>
      <c r="L30" s="195"/>
      <c r="M30" s="208"/>
      <c r="N30" s="195"/>
      <c r="O30" s="217"/>
      <c r="P30" s="196"/>
      <c r="Q30" s="322"/>
      <c r="R30" s="322">
        <f t="shared" si="1"/>
        <v>0</v>
      </c>
      <c r="S30" s="322">
        <f t="shared" si="0"/>
        <v>0</v>
      </c>
      <c r="T30" s="322"/>
      <c r="U30" s="322"/>
      <c r="V30" s="322"/>
      <c r="W30" s="322"/>
      <c r="X30" s="328"/>
      <c r="Y30" s="322"/>
    </row>
    <row r="31" spans="1:25">
      <c r="A31" s="322"/>
      <c r="B31" s="189" t="s">
        <v>167</v>
      </c>
      <c r="C31" s="212"/>
      <c r="D31" s="190">
        <v>0</v>
      </c>
      <c r="E31" s="289"/>
      <c r="F31" s="192">
        <f>$L$6</f>
        <v>0.12055342465753426</v>
      </c>
      <c r="G31" s="190"/>
      <c r="H31" s="193"/>
      <c r="I31" s="194"/>
      <c r="J31" s="197"/>
      <c r="K31" s="194"/>
      <c r="L31" s="195"/>
      <c r="M31" s="208"/>
      <c r="N31" s="195"/>
      <c r="O31" s="217"/>
      <c r="P31" s="196"/>
      <c r="Q31" s="322"/>
      <c r="R31" s="322">
        <f t="shared" si="1"/>
        <v>0.12055342465753426</v>
      </c>
      <c r="S31" s="322">
        <f t="shared" si="0"/>
        <v>0.12055342465753426</v>
      </c>
      <c r="T31" s="322"/>
      <c r="U31" s="322"/>
      <c r="V31" s="322"/>
      <c r="W31" s="322"/>
      <c r="X31" s="328"/>
      <c r="Y31" s="322"/>
    </row>
    <row r="32" spans="1:25">
      <c r="A32" s="322"/>
      <c r="B32" s="189" t="s">
        <v>168</v>
      </c>
      <c r="C32" s="212"/>
      <c r="D32" s="190">
        <v>0</v>
      </c>
      <c r="E32" s="289"/>
      <c r="F32" s="192"/>
      <c r="G32" s="190"/>
      <c r="H32" s="193"/>
      <c r="I32" s="194"/>
      <c r="J32" s="195"/>
      <c r="K32" s="194"/>
      <c r="L32" s="195"/>
      <c r="M32" s="208"/>
      <c r="N32" s="195"/>
      <c r="O32" s="217"/>
      <c r="P32" s="196"/>
      <c r="Q32" s="322"/>
      <c r="R32" s="322">
        <f t="shared" si="1"/>
        <v>0</v>
      </c>
      <c r="S32" s="322">
        <f t="shared" si="0"/>
        <v>0</v>
      </c>
      <c r="T32" s="322"/>
      <c r="U32" s="322"/>
      <c r="V32" s="322"/>
      <c r="W32" s="322"/>
      <c r="X32" s="328"/>
      <c r="Y32" s="322"/>
    </row>
    <row r="33" spans="1:25">
      <c r="A33" s="322"/>
      <c r="B33" s="189" t="s">
        <v>169</v>
      </c>
      <c r="C33" s="212"/>
      <c r="D33" s="190">
        <v>0</v>
      </c>
      <c r="E33" s="289"/>
      <c r="F33" s="192">
        <f>$L$6</f>
        <v>0.12055342465753426</v>
      </c>
      <c r="G33" s="190"/>
      <c r="H33" s="193"/>
      <c r="I33" s="194"/>
      <c r="J33" s="195"/>
      <c r="K33" s="194"/>
      <c r="L33" s="195"/>
      <c r="M33" s="208"/>
      <c r="N33" s="195"/>
      <c r="O33" s="217"/>
      <c r="P33" s="196"/>
      <c r="Q33" s="322"/>
      <c r="R33" s="322">
        <f t="shared" si="1"/>
        <v>0.12055342465753426</v>
      </c>
      <c r="S33" s="322">
        <f t="shared" si="0"/>
        <v>0.12055342465753426</v>
      </c>
      <c r="T33" s="322"/>
      <c r="U33" s="322"/>
      <c r="V33" s="322"/>
      <c r="W33" s="322"/>
      <c r="X33" s="328"/>
      <c r="Y33" s="322"/>
    </row>
    <row r="34" spans="1:25">
      <c r="A34" s="322"/>
      <c r="B34" s="189" t="s">
        <v>170</v>
      </c>
      <c r="C34" s="212"/>
      <c r="D34" s="190">
        <v>0</v>
      </c>
      <c r="E34" s="289"/>
      <c r="F34" s="192"/>
      <c r="G34" s="192"/>
      <c r="H34" s="193"/>
      <c r="I34" s="198"/>
      <c r="J34" s="197"/>
      <c r="K34" s="194"/>
      <c r="L34" s="195"/>
      <c r="M34" s="190"/>
      <c r="N34" s="225"/>
      <c r="O34" s="217"/>
      <c r="P34" s="196"/>
      <c r="Q34" s="322"/>
      <c r="R34" s="322">
        <f t="shared" si="1"/>
        <v>0</v>
      </c>
      <c r="S34" s="322">
        <f t="shared" si="0"/>
        <v>0</v>
      </c>
      <c r="T34" s="322"/>
      <c r="U34" s="322"/>
      <c r="V34" s="322"/>
      <c r="W34" s="322"/>
      <c r="X34" s="328"/>
      <c r="Y34" s="322"/>
    </row>
    <row r="35" spans="1:25">
      <c r="A35" s="322"/>
      <c r="B35" s="189" t="s">
        <v>171</v>
      </c>
      <c r="C35" s="212"/>
      <c r="D35" s="190">
        <v>0</v>
      </c>
      <c r="E35" s="289"/>
      <c r="F35" s="192">
        <f>$L$6</f>
        <v>0.12055342465753426</v>
      </c>
      <c r="G35" s="192"/>
      <c r="H35" s="193"/>
      <c r="I35" s="198"/>
      <c r="J35" s="197"/>
      <c r="K35" s="194"/>
      <c r="L35" s="195"/>
      <c r="M35" s="190"/>
      <c r="N35" s="191"/>
      <c r="O35" s="217"/>
      <c r="P35" s="196"/>
      <c r="Q35" s="322"/>
      <c r="R35" s="322">
        <f t="shared" si="1"/>
        <v>0.12055342465753426</v>
      </c>
      <c r="S35" s="322">
        <f t="shared" si="0"/>
        <v>0.12055342465753426</v>
      </c>
      <c r="T35" s="322"/>
      <c r="U35" s="322"/>
      <c r="V35" s="322"/>
      <c r="W35" s="322"/>
      <c r="X35" s="328"/>
      <c r="Y35" s="322"/>
    </row>
    <row r="36" spans="1:25">
      <c r="A36" s="322"/>
      <c r="B36" s="189" t="s">
        <v>172</v>
      </c>
      <c r="C36" s="212"/>
      <c r="D36" s="190">
        <v>0</v>
      </c>
      <c r="E36" s="289"/>
      <c r="F36" s="192"/>
      <c r="G36" s="192"/>
      <c r="H36" s="193"/>
      <c r="I36" s="198"/>
      <c r="J36" s="197"/>
      <c r="K36" s="200"/>
      <c r="L36" s="195"/>
      <c r="M36" s="190"/>
      <c r="N36" s="225"/>
      <c r="O36" s="217"/>
      <c r="P36" s="196"/>
      <c r="Q36" s="322"/>
      <c r="R36" s="322">
        <f t="shared" si="1"/>
        <v>0</v>
      </c>
      <c r="S36" s="322">
        <f t="shared" si="0"/>
        <v>0</v>
      </c>
      <c r="T36" s="322"/>
      <c r="U36" s="322"/>
      <c r="V36" s="322"/>
      <c r="W36" s="322"/>
      <c r="X36" s="328"/>
      <c r="Y36" s="322"/>
    </row>
    <row r="37" spans="1:25">
      <c r="A37" s="322"/>
      <c r="B37" s="189" t="s">
        <v>173</v>
      </c>
      <c r="C37" s="212"/>
      <c r="D37" s="190">
        <v>0</v>
      </c>
      <c r="E37" s="289"/>
      <c r="F37" s="192">
        <f>$L$6</f>
        <v>0.12055342465753426</v>
      </c>
      <c r="G37" s="192"/>
      <c r="H37" s="193"/>
      <c r="I37" s="194"/>
      <c r="J37" s="197"/>
      <c r="K37" s="200"/>
      <c r="L37" s="195"/>
      <c r="M37" s="190"/>
      <c r="N37" s="225"/>
      <c r="O37" s="217"/>
      <c r="P37" s="196"/>
      <c r="Q37" s="322"/>
      <c r="R37" s="322">
        <f t="shared" si="1"/>
        <v>0.12055342465753426</v>
      </c>
      <c r="S37" s="322">
        <f t="shared" si="0"/>
        <v>0.12055342465753426</v>
      </c>
      <c r="T37" s="322"/>
      <c r="U37" s="322"/>
      <c r="V37" s="322"/>
      <c r="W37" s="322"/>
      <c r="X37" s="328"/>
      <c r="Y37" s="322"/>
    </row>
    <row r="38" spans="1:25">
      <c r="A38" s="322"/>
      <c r="B38" s="189" t="s">
        <v>174</v>
      </c>
      <c r="C38" s="212"/>
      <c r="D38" s="190">
        <v>0</v>
      </c>
      <c r="E38" s="289"/>
      <c r="F38" s="192"/>
      <c r="G38" s="192"/>
      <c r="H38" s="193"/>
      <c r="I38" s="194"/>
      <c r="J38" s="197"/>
      <c r="K38" s="200"/>
      <c r="L38" s="195"/>
      <c r="M38" s="190"/>
      <c r="N38" s="225"/>
      <c r="O38" s="217"/>
      <c r="P38" s="196"/>
      <c r="Q38" s="322"/>
      <c r="R38" s="322">
        <f t="shared" si="1"/>
        <v>0</v>
      </c>
      <c r="S38" s="322">
        <f t="shared" si="0"/>
        <v>0</v>
      </c>
      <c r="T38" s="322"/>
      <c r="U38" s="322"/>
      <c r="V38" s="322"/>
      <c r="W38" s="322"/>
      <c r="X38" s="328"/>
      <c r="Y38" s="322"/>
    </row>
    <row r="39" spans="1:25">
      <c r="A39" s="322"/>
      <c r="B39" s="189" t="s">
        <v>175</v>
      </c>
      <c r="C39" s="212"/>
      <c r="D39" s="190">
        <v>0</v>
      </c>
      <c r="E39" s="289"/>
      <c r="F39" s="192">
        <f>$L$6</f>
        <v>0.12055342465753426</v>
      </c>
      <c r="G39" s="192"/>
      <c r="H39" s="193"/>
      <c r="I39" s="194"/>
      <c r="J39" s="197"/>
      <c r="K39" s="194"/>
      <c r="L39" s="195"/>
      <c r="M39" s="190"/>
      <c r="N39" s="225"/>
      <c r="O39" s="217"/>
      <c r="P39" s="196"/>
      <c r="Q39" s="322"/>
      <c r="R39" s="322">
        <f t="shared" si="1"/>
        <v>0.12055342465753426</v>
      </c>
      <c r="S39" s="322">
        <f t="shared" si="0"/>
        <v>0.12055342465753426</v>
      </c>
      <c r="T39" s="322"/>
      <c r="U39" s="322"/>
      <c r="V39" s="322"/>
      <c r="W39" s="322"/>
      <c r="X39" s="328"/>
      <c r="Y39" s="322"/>
    </row>
    <row r="40" spans="1:25">
      <c r="A40" s="322"/>
      <c r="B40" s="189" t="s">
        <v>176</v>
      </c>
      <c r="C40" s="212"/>
      <c r="D40" s="190">
        <v>0</v>
      </c>
      <c r="E40" s="289"/>
      <c r="F40" s="192"/>
      <c r="G40" s="192"/>
      <c r="H40" s="193"/>
      <c r="I40" s="198"/>
      <c r="J40" s="197"/>
      <c r="K40" s="199"/>
      <c r="L40" s="195"/>
      <c r="M40" s="190"/>
      <c r="N40" s="225"/>
      <c r="O40" s="217"/>
      <c r="P40" s="196"/>
      <c r="Q40" s="322"/>
      <c r="R40" s="322">
        <f t="shared" si="1"/>
        <v>0</v>
      </c>
      <c r="S40" s="322">
        <f t="shared" si="0"/>
        <v>0</v>
      </c>
      <c r="T40" s="322"/>
      <c r="U40" s="322"/>
      <c r="V40" s="322"/>
      <c r="W40" s="322"/>
      <c r="X40" s="328"/>
      <c r="Y40" s="322"/>
    </row>
    <row r="41" spans="1:25">
      <c r="A41" s="322"/>
      <c r="B41" s="189" t="s">
        <v>177</v>
      </c>
      <c r="C41" s="212"/>
      <c r="D41" s="190">
        <v>0</v>
      </c>
      <c r="E41" s="289"/>
      <c r="F41" s="192">
        <f>$L$6</f>
        <v>0.12055342465753426</v>
      </c>
      <c r="G41" s="192"/>
      <c r="H41" s="193"/>
      <c r="I41" s="198"/>
      <c r="J41" s="197"/>
      <c r="K41" s="199"/>
      <c r="L41" s="195"/>
      <c r="M41" s="209"/>
      <c r="N41" s="195"/>
      <c r="O41" s="217"/>
      <c r="P41" s="196"/>
      <c r="Q41" s="322"/>
      <c r="R41" s="322">
        <f t="shared" si="1"/>
        <v>0.12055342465753426</v>
      </c>
      <c r="S41" s="322">
        <f t="shared" si="0"/>
        <v>0.12055342465753426</v>
      </c>
      <c r="T41" s="322"/>
      <c r="U41" s="322"/>
      <c r="V41" s="322"/>
      <c r="W41" s="322"/>
      <c r="X41" s="328"/>
      <c r="Y41" s="322"/>
    </row>
    <row r="42" spans="1:25">
      <c r="A42" s="322"/>
      <c r="B42" s="189" t="s">
        <v>178</v>
      </c>
      <c r="C42" s="212"/>
      <c r="D42" s="190">
        <v>0</v>
      </c>
      <c r="E42" s="289"/>
      <c r="F42" s="192"/>
      <c r="G42" s="192"/>
      <c r="H42" s="193"/>
      <c r="I42" s="198"/>
      <c r="J42" s="197"/>
      <c r="K42" s="197"/>
      <c r="L42" s="197"/>
      <c r="M42" s="209"/>
      <c r="N42" s="195"/>
      <c r="O42" s="217"/>
      <c r="P42" s="196"/>
      <c r="Q42" s="322"/>
      <c r="R42" s="322">
        <f t="shared" si="1"/>
        <v>0</v>
      </c>
      <c r="S42" s="322">
        <f t="shared" si="0"/>
        <v>0</v>
      </c>
      <c r="T42" s="322"/>
      <c r="U42" s="322"/>
      <c r="V42" s="322"/>
      <c r="W42" s="322"/>
      <c r="X42" s="328"/>
      <c r="Y42" s="322"/>
    </row>
    <row r="43" spans="1:25">
      <c r="A43" s="322"/>
      <c r="B43" s="189" t="s">
        <v>179</v>
      </c>
      <c r="C43" s="212"/>
      <c r="D43" s="190">
        <v>0</v>
      </c>
      <c r="E43" s="289"/>
      <c r="F43" s="192">
        <f>$L$6</f>
        <v>0.12055342465753426</v>
      </c>
      <c r="G43" s="192">
        <f>$L$8</f>
        <v>8.0630640000000003E-2</v>
      </c>
      <c r="H43" s="193"/>
      <c r="I43" s="198"/>
      <c r="J43" s="197">
        <f>$L$15</f>
        <v>2.5499999999999998E-2</v>
      </c>
      <c r="K43" s="226"/>
      <c r="L43" s="226"/>
      <c r="M43" s="209"/>
      <c r="N43" s="195"/>
      <c r="O43" s="217"/>
      <c r="P43" s="196"/>
      <c r="Q43" s="322"/>
      <c r="R43" s="322">
        <f t="shared" si="1"/>
        <v>0.22668406465753424</v>
      </c>
      <c r="S43" s="322">
        <f t="shared" si="0"/>
        <v>0.25218406465753423</v>
      </c>
      <c r="T43" s="322"/>
      <c r="U43" s="322"/>
      <c r="V43" s="322"/>
      <c r="W43" s="322"/>
      <c r="X43" s="328"/>
      <c r="Y43" s="322"/>
    </row>
    <row r="44" spans="1:25">
      <c r="A44" s="322"/>
      <c r="B44" s="189" t="s">
        <v>180</v>
      </c>
      <c r="C44" s="213">
        <f>$L$3</f>
        <v>1</v>
      </c>
      <c r="D44" s="190">
        <v>0</v>
      </c>
      <c r="E44" s="289">
        <f>$L$11</f>
        <v>1.89</v>
      </c>
      <c r="F44" s="192"/>
      <c r="G44" s="192">
        <f>$L$8</f>
        <v>8.0630640000000003E-2</v>
      </c>
      <c r="H44" s="193"/>
      <c r="I44" s="198">
        <f>$L$13</f>
        <v>0.22</v>
      </c>
      <c r="J44" s="197">
        <f>$L$15</f>
        <v>2.5499999999999998E-2</v>
      </c>
      <c r="K44" s="197"/>
      <c r="L44" s="226"/>
      <c r="M44" s="209"/>
      <c r="N44" s="197">
        <f>$L$19</f>
        <v>0.55000000000000004</v>
      </c>
      <c r="O44" s="217"/>
      <c r="P44" s="196"/>
      <c r="Q44" s="322"/>
      <c r="R44" s="322">
        <f>SUM(C44:O44)</f>
        <v>3.7661306400000001</v>
      </c>
      <c r="S44" s="322">
        <f t="shared" si="0"/>
        <v>4.5616306399999997</v>
      </c>
      <c r="T44" s="322"/>
      <c r="U44" s="322"/>
      <c r="V44" s="322"/>
      <c r="W44" s="322"/>
      <c r="X44" s="328"/>
      <c r="Y44" s="322"/>
    </row>
    <row r="45" spans="1:25">
      <c r="A45" s="322"/>
      <c r="B45" s="189" t="s">
        <v>181</v>
      </c>
      <c r="C45" s="213"/>
      <c r="D45" s="190">
        <v>0</v>
      </c>
      <c r="E45" s="289"/>
      <c r="F45" s="192">
        <f>$L$6</f>
        <v>0.12055342465753426</v>
      </c>
      <c r="G45" s="192">
        <f>$L$8</f>
        <v>8.0630640000000003E-2</v>
      </c>
      <c r="H45" s="193"/>
      <c r="I45" s="194"/>
      <c r="J45" s="197">
        <f>$L$15</f>
        <v>2.5499999999999998E-2</v>
      </c>
      <c r="K45" s="197"/>
      <c r="L45" s="226"/>
      <c r="M45" s="209"/>
      <c r="N45" s="195"/>
      <c r="O45" s="220">
        <f>$L$4</f>
        <v>0.99900000000000011</v>
      </c>
      <c r="P45" s="196"/>
      <c r="Q45" s="322"/>
      <c r="R45" s="322">
        <f t="shared" si="1"/>
        <v>1.2256840646575344</v>
      </c>
      <c r="S45" s="322">
        <f t="shared" si="0"/>
        <v>1.2511840646575343</v>
      </c>
      <c r="T45" s="322"/>
      <c r="U45" s="322"/>
      <c r="V45" s="322"/>
      <c r="W45" s="322"/>
      <c r="X45" s="328"/>
      <c r="Y45" s="322"/>
    </row>
    <row r="46" spans="1:25">
      <c r="A46" s="322"/>
      <c r="B46" s="189" t="s">
        <v>182</v>
      </c>
      <c r="C46" s="213"/>
      <c r="D46" s="190">
        <v>0</v>
      </c>
      <c r="E46" s="289"/>
      <c r="F46" s="192"/>
      <c r="G46" s="192">
        <f>$L$8</f>
        <v>8.0630640000000003E-2</v>
      </c>
      <c r="H46" s="193"/>
      <c r="I46" s="194"/>
      <c r="J46" s="197">
        <f>$L$15</f>
        <v>2.5499999999999998E-2</v>
      </c>
      <c r="K46" s="200"/>
      <c r="L46" s="195"/>
      <c r="M46" s="209"/>
      <c r="N46" s="195"/>
      <c r="O46" s="217"/>
      <c r="P46" s="196"/>
      <c r="Q46" s="322"/>
      <c r="R46" s="322">
        <f t="shared" si="1"/>
        <v>0.10613064</v>
      </c>
      <c r="S46" s="322">
        <f t="shared" si="0"/>
        <v>0.13163063999999999</v>
      </c>
      <c r="T46" s="322"/>
      <c r="U46" s="322"/>
      <c r="V46" s="322"/>
      <c r="W46" s="322"/>
      <c r="X46" s="328"/>
      <c r="Y46" s="322"/>
    </row>
    <row r="47" spans="1:25">
      <c r="A47" s="322"/>
      <c r="B47" s="189" t="s">
        <v>183</v>
      </c>
      <c r="C47" s="212"/>
      <c r="D47" s="190">
        <v>0</v>
      </c>
      <c r="E47" s="289"/>
      <c r="F47" s="192">
        <f>$L$6</f>
        <v>0.12055342465753426</v>
      </c>
      <c r="G47" s="192"/>
      <c r="H47" s="193"/>
      <c r="I47" s="194"/>
      <c r="J47" s="197"/>
      <c r="K47" s="197"/>
      <c r="L47" s="195"/>
      <c r="M47" s="209"/>
      <c r="N47" s="195"/>
      <c r="O47" s="217"/>
      <c r="P47" s="196"/>
      <c r="Q47" s="322"/>
      <c r="R47" s="322">
        <f t="shared" si="1"/>
        <v>0.12055342465753426</v>
      </c>
      <c r="S47" s="322">
        <f t="shared" si="0"/>
        <v>0.12055342465753426</v>
      </c>
      <c r="T47" s="322"/>
      <c r="U47" s="322"/>
      <c r="V47" s="322"/>
      <c r="W47" s="322"/>
      <c r="X47" s="328"/>
      <c r="Y47" s="322"/>
    </row>
    <row r="48" spans="1:25">
      <c r="A48" s="322"/>
      <c r="B48" s="189" t="s">
        <v>184</v>
      </c>
      <c r="C48" s="212"/>
      <c r="D48" s="190">
        <v>0</v>
      </c>
      <c r="E48" s="289"/>
      <c r="F48" s="192"/>
      <c r="G48" s="192"/>
      <c r="H48" s="193"/>
      <c r="I48" s="194"/>
      <c r="J48" s="197"/>
      <c r="K48" s="200"/>
      <c r="L48" s="195"/>
      <c r="M48" s="209"/>
      <c r="N48" s="195"/>
      <c r="O48" s="217"/>
      <c r="P48" s="196"/>
      <c r="Q48" s="322"/>
      <c r="R48" s="322">
        <f t="shared" si="1"/>
        <v>0</v>
      </c>
      <c r="S48" s="322">
        <f t="shared" si="0"/>
        <v>0</v>
      </c>
      <c r="T48" s="322"/>
      <c r="U48" s="322"/>
      <c r="V48" s="322"/>
      <c r="W48" s="322"/>
      <c r="X48" s="328"/>
      <c r="Y48" s="322"/>
    </row>
    <row r="49" spans="1:25">
      <c r="A49" s="322"/>
      <c r="B49" s="189" t="s">
        <v>185</v>
      </c>
      <c r="C49" s="212"/>
      <c r="D49" s="190">
        <v>0</v>
      </c>
      <c r="E49" s="289"/>
      <c r="F49" s="192">
        <f>$L$6</f>
        <v>0.12055342465753426</v>
      </c>
      <c r="G49" s="192"/>
      <c r="H49" s="193"/>
      <c r="I49" s="194"/>
      <c r="J49" s="197"/>
      <c r="K49" s="199"/>
      <c r="L49" s="195"/>
      <c r="M49" s="209"/>
      <c r="N49" s="195"/>
      <c r="O49" s="217"/>
      <c r="P49" s="196"/>
      <c r="Q49" s="322"/>
      <c r="R49" s="322">
        <f t="shared" si="1"/>
        <v>0.12055342465753426</v>
      </c>
      <c r="S49" s="322">
        <f t="shared" si="0"/>
        <v>0.12055342465753426</v>
      </c>
      <c r="T49" s="322"/>
      <c r="U49" s="322"/>
      <c r="V49" s="322"/>
      <c r="W49" s="322"/>
      <c r="X49" s="328"/>
      <c r="Y49" s="322"/>
    </row>
    <row r="50" spans="1:25">
      <c r="A50" s="322"/>
      <c r="B50" s="189" t="s">
        <v>186</v>
      </c>
      <c r="C50" s="217"/>
      <c r="D50" s="190">
        <v>0</v>
      </c>
      <c r="E50" s="227"/>
      <c r="F50" s="192"/>
      <c r="G50" s="192"/>
      <c r="H50" s="193"/>
      <c r="I50" s="194"/>
      <c r="J50" s="197"/>
      <c r="K50" s="195"/>
      <c r="L50" s="195"/>
      <c r="M50" s="190"/>
      <c r="N50" s="195"/>
      <c r="O50" s="217"/>
      <c r="P50" s="329"/>
      <c r="Q50" s="322"/>
      <c r="R50" s="322">
        <f t="shared" si="1"/>
        <v>0</v>
      </c>
      <c r="S50" s="322">
        <f t="shared" si="0"/>
        <v>0</v>
      </c>
      <c r="T50" s="322"/>
      <c r="U50" s="322"/>
      <c r="V50" s="322"/>
      <c r="W50" s="322"/>
      <c r="X50" s="322"/>
      <c r="Y50" s="322"/>
    </row>
    <row r="51" spans="1:25">
      <c r="A51" s="322"/>
      <c r="B51" s="189" t="s">
        <v>187</v>
      </c>
      <c r="C51" s="217"/>
      <c r="D51" s="190">
        <v>0</v>
      </c>
      <c r="E51" s="227"/>
      <c r="F51" s="192">
        <f>$L$6</f>
        <v>0.12055342465753426</v>
      </c>
      <c r="G51" s="192"/>
      <c r="H51" s="193"/>
      <c r="I51" s="194"/>
      <c r="J51" s="197"/>
      <c r="K51" s="195"/>
      <c r="L51" s="195"/>
      <c r="M51" s="190"/>
      <c r="N51" s="195"/>
      <c r="O51" s="217"/>
      <c r="P51" s="329"/>
      <c r="Q51" s="322"/>
      <c r="R51" s="322">
        <f t="shared" si="1"/>
        <v>0.12055342465753426</v>
      </c>
      <c r="S51" s="322">
        <f t="shared" si="0"/>
        <v>0.12055342465753426</v>
      </c>
      <c r="T51" s="322"/>
      <c r="U51" s="322"/>
      <c r="V51" s="322"/>
      <c r="W51" s="322"/>
      <c r="X51" s="322"/>
      <c r="Y51" s="322"/>
    </row>
    <row r="52" spans="1:25">
      <c r="A52" s="322"/>
      <c r="B52" s="189" t="s">
        <v>188</v>
      </c>
      <c r="C52" s="217"/>
      <c r="D52" s="190">
        <v>0</v>
      </c>
      <c r="E52" s="227"/>
      <c r="F52" s="192"/>
      <c r="G52" s="192"/>
      <c r="H52" s="193"/>
      <c r="I52" s="194"/>
      <c r="J52" s="197"/>
      <c r="K52" s="195"/>
      <c r="L52" s="195"/>
      <c r="M52" s="190"/>
      <c r="N52" s="195"/>
      <c r="O52" s="217"/>
      <c r="P52" s="329"/>
      <c r="Q52" s="322"/>
      <c r="R52" s="322">
        <f t="shared" si="1"/>
        <v>0</v>
      </c>
      <c r="S52" s="322">
        <f t="shared" si="0"/>
        <v>0</v>
      </c>
      <c r="T52" s="322"/>
      <c r="U52" s="322"/>
      <c r="V52" s="322"/>
      <c r="W52" s="322"/>
      <c r="X52" s="322"/>
      <c r="Y52" s="322"/>
    </row>
    <row r="53" spans="1:25">
      <c r="A53" s="322"/>
      <c r="B53" s="189" t="s">
        <v>189</v>
      </c>
      <c r="C53" s="217"/>
      <c r="D53" s="190">
        <v>0</v>
      </c>
      <c r="E53" s="227"/>
      <c r="F53" s="192">
        <f>$L$6</f>
        <v>0.12055342465753426</v>
      </c>
      <c r="G53" s="192"/>
      <c r="H53" s="193"/>
      <c r="I53" s="194"/>
      <c r="J53" s="197"/>
      <c r="K53" s="195"/>
      <c r="L53" s="195"/>
      <c r="M53" s="190"/>
      <c r="N53" s="195"/>
      <c r="O53" s="217"/>
      <c r="P53" s="329"/>
      <c r="Q53" s="322"/>
      <c r="R53" s="322">
        <f t="shared" si="1"/>
        <v>0.12055342465753426</v>
      </c>
      <c r="S53" s="322">
        <f t="shared" si="0"/>
        <v>0.12055342465753426</v>
      </c>
      <c r="T53" s="322"/>
      <c r="U53" s="322"/>
      <c r="V53" s="322"/>
      <c r="W53" s="322"/>
      <c r="X53" s="322"/>
      <c r="Y53" s="322"/>
    </row>
    <row r="54" spans="1:25">
      <c r="A54" s="322"/>
      <c r="B54" s="189" t="s">
        <v>190</v>
      </c>
      <c r="C54" s="217"/>
      <c r="D54" s="190">
        <v>0</v>
      </c>
      <c r="E54" s="227"/>
      <c r="F54" s="192"/>
      <c r="G54" s="192"/>
      <c r="H54" s="193"/>
      <c r="I54" s="194"/>
      <c r="J54" s="197"/>
      <c r="K54" s="195"/>
      <c r="L54" s="195"/>
      <c r="M54" s="190"/>
      <c r="N54" s="195"/>
      <c r="O54" s="217"/>
      <c r="P54" s="329"/>
      <c r="Q54" s="322"/>
      <c r="R54" s="322">
        <f t="shared" si="1"/>
        <v>0</v>
      </c>
      <c r="S54" s="322">
        <f t="shared" si="0"/>
        <v>0</v>
      </c>
      <c r="T54" s="322"/>
      <c r="U54" s="322"/>
      <c r="V54" s="322"/>
      <c r="W54" s="322"/>
      <c r="X54" s="322"/>
      <c r="Y54" s="322"/>
    </row>
    <row r="55" spans="1:25">
      <c r="A55" s="322"/>
      <c r="B55" s="189" t="s">
        <v>191</v>
      </c>
      <c r="C55" s="217"/>
      <c r="D55" s="190">
        <v>0</v>
      </c>
      <c r="E55" s="227"/>
      <c r="F55" s="192">
        <f>$L$6</f>
        <v>0.12055342465753426</v>
      </c>
      <c r="G55" s="192"/>
      <c r="H55" s="193"/>
      <c r="I55" s="194"/>
      <c r="J55" s="197"/>
      <c r="K55" s="195"/>
      <c r="L55" s="195"/>
      <c r="M55" s="190"/>
      <c r="N55" s="195"/>
      <c r="O55" s="217"/>
      <c r="P55" s="329"/>
      <c r="Q55" s="322"/>
      <c r="R55" s="322">
        <f t="shared" si="1"/>
        <v>0.12055342465753426</v>
      </c>
      <c r="S55" s="322">
        <f t="shared" si="0"/>
        <v>0.12055342465753426</v>
      </c>
      <c r="T55" s="322"/>
      <c r="U55" s="322"/>
      <c r="V55" s="322"/>
      <c r="W55" s="322"/>
      <c r="X55" s="322"/>
      <c r="Y55" s="322"/>
    </row>
    <row r="56" spans="1:25">
      <c r="A56" s="322"/>
      <c r="B56" s="189" t="s">
        <v>192</v>
      </c>
      <c r="C56" s="217"/>
      <c r="D56" s="209">
        <v>0</v>
      </c>
      <c r="E56" s="227"/>
      <c r="F56" s="192"/>
      <c r="G56" s="192"/>
      <c r="H56" s="193"/>
      <c r="I56" s="194"/>
      <c r="J56" s="197"/>
      <c r="K56" s="195"/>
      <c r="L56" s="195"/>
      <c r="M56" s="190"/>
      <c r="N56" s="195"/>
      <c r="O56" s="217"/>
      <c r="P56" s="329"/>
      <c r="Q56" s="322"/>
      <c r="R56" s="322">
        <f t="shared" si="1"/>
        <v>0</v>
      </c>
      <c r="S56" s="322">
        <f t="shared" si="0"/>
        <v>0</v>
      </c>
      <c r="T56" s="322"/>
      <c r="U56" s="322"/>
      <c r="V56" s="322"/>
      <c r="W56" s="322"/>
      <c r="X56" s="322"/>
      <c r="Y56" s="322"/>
    </row>
    <row r="57" spans="1:25">
      <c r="A57" s="322"/>
      <c r="B57" s="189" t="s">
        <v>193</v>
      </c>
      <c r="C57" s="217"/>
      <c r="D57" s="209">
        <v>0</v>
      </c>
      <c r="E57" s="227"/>
      <c r="F57" s="192">
        <f>$L$6</f>
        <v>0.12055342465753426</v>
      </c>
      <c r="G57" s="192"/>
      <c r="H57" s="193"/>
      <c r="I57" s="194"/>
      <c r="J57" s="197"/>
      <c r="K57" s="195"/>
      <c r="L57" s="195"/>
      <c r="M57" s="190"/>
      <c r="N57" s="195"/>
      <c r="O57" s="217"/>
      <c r="P57" s="329"/>
      <c r="Q57" s="322"/>
      <c r="R57" s="322">
        <f t="shared" si="1"/>
        <v>0.12055342465753426</v>
      </c>
      <c r="S57" s="322">
        <f t="shared" si="0"/>
        <v>0.12055342465753426</v>
      </c>
      <c r="T57" s="322"/>
      <c r="U57" s="322"/>
      <c r="V57" s="322"/>
      <c r="W57" s="322"/>
      <c r="X57" s="322"/>
      <c r="Y57" s="322"/>
    </row>
    <row r="58" spans="1:25">
      <c r="A58" s="322"/>
      <c r="B58" s="189" t="s">
        <v>194</v>
      </c>
      <c r="C58" s="217"/>
      <c r="D58" s="209">
        <v>0</v>
      </c>
      <c r="E58" s="227"/>
      <c r="F58" s="192"/>
      <c r="G58" s="192"/>
      <c r="H58" s="193"/>
      <c r="I58" s="194"/>
      <c r="J58" s="197"/>
      <c r="K58" s="195"/>
      <c r="L58" s="195"/>
      <c r="M58" s="190"/>
      <c r="N58" s="195"/>
      <c r="O58" s="217"/>
      <c r="P58" s="329"/>
      <c r="Q58" s="322"/>
      <c r="R58" s="322">
        <f t="shared" si="1"/>
        <v>0</v>
      </c>
      <c r="S58" s="322">
        <f t="shared" si="0"/>
        <v>0</v>
      </c>
      <c r="T58" s="322"/>
      <c r="U58" s="322"/>
      <c r="V58" s="322"/>
      <c r="W58" s="322"/>
      <c r="X58" s="322"/>
      <c r="Y58" s="322"/>
    </row>
    <row r="59" spans="1:25">
      <c r="A59" s="322"/>
      <c r="B59" s="189" t="s">
        <v>195</v>
      </c>
      <c r="C59" s="213">
        <f>$L$3*1</f>
        <v>1</v>
      </c>
      <c r="D59" s="193">
        <f>$L$5</f>
        <v>1.5956164383561646</v>
      </c>
      <c r="E59" s="289">
        <f>$L$11</f>
        <v>1.89</v>
      </c>
      <c r="F59" s="192">
        <f>$L$6</f>
        <v>0.12055342465753426</v>
      </c>
      <c r="G59" s="192">
        <f t="shared" ref="G59:G73" si="2">$L$8</f>
        <v>8.0630640000000003E-2</v>
      </c>
      <c r="H59" s="193"/>
      <c r="I59" s="198">
        <f>$L$13</f>
        <v>0.22</v>
      </c>
      <c r="J59" s="197">
        <f t="shared" ref="J59:J73" si="3">$L$15</f>
        <v>2.5499999999999998E-2</v>
      </c>
      <c r="K59" s="200">
        <f>$L$16</f>
        <v>1.6</v>
      </c>
      <c r="L59" s="197">
        <f>$L$18</f>
        <v>2E-3</v>
      </c>
      <c r="M59" s="209">
        <f t="shared" ref="M59:M73" si="4">0.16</f>
        <v>0.16</v>
      </c>
      <c r="N59" s="195"/>
      <c r="O59" s="217"/>
      <c r="P59" s="329"/>
      <c r="Q59" s="322"/>
      <c r="R59" s="322">
        <f>SUM(C59:O59)</f>
        <v>6.6943005030136975</v>
      </c>
      <c r="S59" s="322">
        <f t="shared" si="0"/>
        <v>6.9418005030136989</v>
      </c>
      <c r="T59" s="322"/>
      <c r="U59" s="322"/>
      <c r="V59" s="322"/>
      <c r="W59" s="322"/>
      <c r="X59" s="322"/>
      <c r="Y59" s="322"/>
    </row>
    <row r="60" spans="1:25">
      <c r="A60" s="322"/>
      <c r="B60" s="189" t="s">
        <v>196</v>
      </c>
      <c r="C60" s="213">
        <f>$L$3*1</f>
        <v>1</v>
      </c>
      <c r="D60" s="193">
        <f>$L$5</f>
        <v>1.5956164383561646</v>
      </c>
      <c r="E60" s="227"/>
      <c r="F60" s="192"/>
      <c r="G60" s="192">
        <f t="shared" si="2"/>
        <v>8.0630640000000003E-2</v>
      </c>
      <c r="H60" s="193"/>
      <c r="I60" s="195"/>
      <c r="J60" s="197">
        <f t="shared" si="3"/>
        <v>2.5499999999999998E-2</v>
      </c>
      <c r="K60" s="195"/>
      <c r="L60" s="197">
        <f>$L$18</f>
        <v>2E-3</v>
      </c>
      <c r="M60" s="209">
        <f t="shared" si="4"/>
        <v>0.16</v>
      </c>
      <c r="N60" s="195"/>
      <c r="O60" s="217"/>
      <c r="P60" s="329"/>
      <c r="Q60" s="322"/>
      <c r="R60" s="322">
        <f>SUM(C60:O60)</f>
        <v>2.8637470783561643</v>
      </c>
      <c r="S60" s="322">
        <f t="shared" si="0"/>
        <v>2.8912470783561646</v>
      </c>
      <c r="T60" s="322"/>
      <c r="U60" s="322"/>
      <c r="V60" s="322"/>
      <c r="W60" s="322"/>
      <c r="X60" s="322"/>
      <c r="Y60" s="322"/>
    </row>
    <row r="61" spans="1:25">
      <c r="A61" s="322"/>
      <c r="B61" s="189" t="s">
        <v>197</v>
      </c>
      <c r="C61" s="217"/>
      <c r="D61" s="209">
        <v>0</v>
      </c>
      <c r="E61" s="227"/>
      <c r="F61" s="192">
        <f>$L$6</f>
        <v>0.12055342465753426</v>
      </c>
      <c r="G61" s="192">
        <f t="shared" si="2"/>
        <v>8.0630640000000003E-2</v>
      </c>
      <c r="H61" s="193"/>
      <c r="I61" s="195"/>
      <c r="J61" s="197">
        <f t="shared" si="3"/>
        <v>2.5499999999999998E-2</v>
      </c>
      <c r="K61" s="195"/>
      <c r="L61" s="197">
        <f>$L$18</f>
        <v>2E-3</v>
      </c>
      <c r="M61" s="209">
        <f t="shared" si="4"/>
        <v>0.16</v>
      </c>
      <c r="N61" s="195"/>
      <c r="O61" s="217"/>
      <c r="P61" s="329"/>
      <c r="Q61" s="322"/>
      <c r="R61" s="322">
        <f t="shared" si="1"/>
        <v>0.38868406465753425</v>
      </c>
      <c r="S61" s="322">
        <f t="shared" si="0"/>
        <v>0.41618406465753427</v>
      </c>
      <c r="T61" s="322"/>
      <c r="U61" s="322"/>
      <c r="V61" s="322"/>
      <c r="W61" s="322"/>
      <c r="X61" s="322"/>
      <c r="Y61" s="322"/>
    </row>
    <row r="62" spans="1:25">
      <c r="A62" s="322"/>
      <c r="B62" s="189" t="s">
        <v>198</v>
      </c>
      <c r="C62" s="217"/>
      <c r="D62" s="209">
        <v>0</v>
      </c>
      <c r="E62" s="227"/>
      <c r="F62" s="192"/>
      <c r="G62" s="192">
        <f t="shared" si="2"/>
        <v>8.0630640000000003E-2</v>
      </c>
      <c r="H62" s="193"/>
      <c r="I62" s="195"/>
      <c r="J62" s="197">
        <f t="shared" si="3"/>
        <v>2.5499999999999998E-2</v>
      </c>
      <c r="K62" s="195"/>
      <c r="L62" s="195"/>
      <c r="M62" s="209">
        <f>0.16</f>
        <v>0.16</v>
      </c>
      <c r="N62" s="195"/>
      <c r="O62" s="220">
        <f>$L$4</f>
        <v>0.99900000000000011</v>
      </c>
      <c r="P62" s="329"/>
      <c r="Q62" s="322"/>
      <c r="R62" s="322">
        <f>SUM(C62:O62)</f>
        <v>1.2651306400000002</v>
      </c>
      <c r="S62" s="322">
        <f t="shared" si="0"/>
        <v>1.2906306400000001</v>
      </c>
      <c r="T62" s="322"/>
      <c r="U62" s="322"/>
      <c r="V62" s="322"/>
      <c r="W62" s="322"/>
      <c r="X62" s="322"/>
      <c r="Y62" s="322"/>
    </row>
    <row r="63" spans="1:25">
      <c r="A63" s="322"/>
      <c r="B63" s="189" t="s">
        <v>199</v>
      </c>
      <c r="C63" s="227"/>
      <c r="D63" s="209">
        <v>0</v>
      </c>
      <c r="E63" s="227"/>
      <c r="F63" s="192">
        <f>$L$6</f>
        <v>0.12055342465753426</v>
      </c>
      <c r="G63" s="192">
        <f t="shared" si="2"/>
        <v>8.0630640000000003E-2</v>
      </c>
      <c r="H63" s="193">
        <f>$L$9</f>
        <v>0.69</v>
      </c>
      <c r="I63" s="195"/>
      <c r="J63" s="197">
        <f t="shared" si="3"/>
        <v>2.5499999999999998E-2</v>
      </c>
      <c r="K63" s="195"/>
      <c r="L63" s="195"/>
      <c r="M63" s="209">
        <f t="shared" si="4"/>
        <v>0.16</v>
      </c>
      <c r="N63" s="195"/>
      <c r="O63" s="217"/>
      <c r="P63" s="329"/>
      <c r="Q63" s="322"/>
      <c r="R63" s="322">
        <f t="shared" si="1"/>
        <v>1.0766840646575342</v>
      </c>
      <c r="S63" s="322">
        <f t="shared" si="0"/>
        <v>1.102184064657534</v>
      </c>
      <c r="T63" s="322"/>
      <c r="U63" s="322"/>
      <c r="V63" s="322"/>
      <c r="W63" s="322"/>
      <c r="X63" s="322"/>
      <c r="Y63" s="322"/>
    </row>
    <row r="64" spans="1:25">
      <c r="A64" s="322"/>
      <c r="B64" s="189" t="s">
        <v>200</v>
      </c>
      <c r="C64" s="227"/>
      <c r="D64" s="209">
        <v>0</v>
      </c>
      <c r="E64" s="227"/>
      <c r="F64" s="192"/>
      <c r="G64" s="192">
        <f t="shared" si="2"/>
        <v>8.0630640000000003E-2</v>
      </c>
      <c r="H64" s="193">
        <f>$L$10</f>
        <v>0.8</v>
      </c>
      <c r="I64" s="198">
        <f>$L$13</f>
        <v>0.22</v>
      </c>
      <c r="J64" s="197">
        <f t="shared" si="3"/>
        <v>2.5499999999999998E-2</v>
      </c>
      <c r="K64" s="195"/>
      <c r="L64" s="195"/>
      <c r="M64" s="209">
        <f t="shared" si="4"/>
        <v>0.16</v>
      </c>
      <c r="N64" s="195"/>
      <c r="O64" s="217"/>
      <c r="P64" s="329"/>
      <c r="Q64" s="322"/>
      <c r="R64" s="322">
        <f t="shared" si="1"/>
        <v>1.2861306400000001</v>
      </c>
      <c r="S64" s="322">
        <f t="shared" si="0"/>
        <v>1.5316306399999999</v>
      </c>
      <c r="T64" s="322"/>
      <c r="U64" s="322"/>
      <c r="V64" s="322"/>
      <c r="W64" s="322"/>
      <c r="X64" s="322"/>
      <c r="Y64" s="322"/>
    </row>
    <row r="65" spans="1:25">
      <c r="A65" s="322"/>
      <c r="B65" s="189" t="s">
        <v>201</v>
      </c>
      <c r="C65" s="217"/>
      <c r="D65" s="209">
        <v>0</v>
      </c>
      <c r="E65" s="227"/>
      <c r="F65" s="192">
        <f>$L$6</f>
        <v>0.12055342465753426</v>
      </c>
      <c r="G65" s="192">
        <f t="shared" si="2"/>
        <v>8.0630640000000003E-2</v>
      </c>
      <c r="H65" s="193"/>
      <c r="I65" s="195"/>
      <c r="J65" s="197">
        <f t="shared" si="3"/>
        <v>2.5499999999999998E-2</v>
      </c>
      <c r="K65" s="195"/>
      <c r="L65" s="195"/>
      <c r="M65" s="209">
        <f t="shared" si="4"/>
        <v>0.16</v>
      </c>
      <c r="N65" s="195"/>
      <c r="O65" s="217"/>
      <c r="P65" s="329"/>
      <c r="Q65" s="322"/>
      <c r="R65" s="322">
        <f t="shared" si="1"/>
        <v>0.38668406465753424</v>
      </c>
      <c r="S65" s="322">
        <f t="shared" si="0"/>
        <v>0.41218406465753427</v>
      </c>
      <c r="T65" s="322"/>
      <c r="U65" s="322"/>
      <c r="V65" s="322"/>
      <c r="W65" s="322"/>
      <c r="X65" s="322"/>
      <c r="Y65" s="322"/>
    </row>
    <row r="66" spans="1:25">
      <c r="A66" s="322"/>
      <c r="B66" s="189" t="s">
        <v>202</v>
      </c>
      <c r="C66" s="217"/>
      <c r="D66" s="209">
        <v>0</v>
      </c>
      <c r="E66" s="289">
        <f>$L$11</f>
        <v>1.89</v>
      </c>
      <c r="F66" s="192"/>
      <c r="G66" s="192">
        <f t="shared" si="2"/>
        <v>8.0630640000000003E-2</v>
      </c>
      <c r="H66" s="193"/>
      <c r="I66" s="195"/>
      <c r="J66" s="197">
        <f t="shared" si="3"/>
        <v>2.5499999999999998E-2</v>
      </c>
      <c r="K66" s="195"/>
      <c r="L66" s="195"/>
      <c r="M66" s="209">
        <f t="shared" si="4"/>
        <v>0.16</v>
      </c>
      <c r="N66" s="195"/>
      <c r="O66" s="217"/>
      <c r="P66" s="329"/>
      <c r="Q66" s="322"/>
      <c r="R66" s="322">
        <f t="shared" si="1"/>
        <v>2.1561306400000002</v>
      </c>
      <c r="S66" s="322">
        <f t="shared" si="0"/>
        <v>2.1816306400000003</v>
      </c>
      <c r="T66" s="322"/>
      <c r="U66" s="322"/>
      <c r="V66" s="322"/>
      <c r="W66" s="322"/>
      <c r="X66" s="322"/>
      <c r="Y66" s="322"/>
    </row>
    <row r="67" spans="1:25">
      <c r="A67" s="322"/>
      <c r="B67" s="189" t="s">
        <v>203</v>
      </c>
      <c r="C67" s="217"/>
      <c r="D67" s="209">
        <v>0</v>
      </c>
      <c r="E67" s="227"/>
      <c r="F67" s="192">
        <f>$L$6</f>
        <v>0.12055342465753426</v>
      </c>
      <c r="G67" s="192">
        <f t="shared" si="2"/>
        <v>8.0630640000000003E-2</v>
      </c>
      <c r="H67" s="193"/>
      <c r="I67" s="198"/>
      <c r="J67" s="197">
        <f t="shared" si="3"/>
        <v>2.5499999999999998E-2</v>
      </c>
      <c r="K67" s="195"/>
      <c r="L67" s="195"/>
      <c r="M67" s="209">
        <f t="shared" si="4"/>
        <v>0.16</v>
      </c>
      <c r="N67" s="197">
        <f>$L$19</f>
        <v>0.55000000000000004</v>
      </c>
      <c r="O67" s="217"/>
      <c r="P67" s="329"/>
      <c r="Q67" s="322"/>
      <c r="R67" s="322">
        <f t="shared" si="1"/>
        <v>0.93668406465753429</v>
      </c>
      <c r="S67" s="322">
        <f t="shared" si="0"/>
        <v>1.5121840646575344</v>
      </c>
      <c r="T67" s="322"/>
      <c r="U67" s="322"/>
      <c r="V67" s="322"/>
      <c r="W67" s="322"/>
      <c r="X67" s="322"/>
      <c r="Y67" s="322"/>
    </row>
    <row r="68" spans="1:25">
      <c r="A68" s="322"/>
      <c r="B68" s="189" t="s">
        <v>204</v>
      </c>
      <c r="C68" s="217"/>
      <c r="D68" s="209">
        <v>0</v>
      </c>
      <c r="E68" s="227"/>
      <c r="F68" s="192"/>
      <c r="G68" s="192">
        <f t="shared" si="2"/>
        <v>8.0630640000000003E-2</v>
      </c>
      <c r="H68" s="193"/>
      <c r="I68" s="195"/>
      <c r="J68" s="197">
        <f t="shared" si="3"/>
        <v>2.5499999999999998E-2</v>
      </c>
      <c r="K68" s="195"/>
      <c r="L68" s="195"/>
      <c r="M68" s="209">
        <f t="shared" si="4"/>
        <v>0.16</v>
      </c>
      <c r="N68" s="195"/>
      <c r="O68" s="217"/>
      <c r="P68" s="329"/>
      <c r="Q68" s="322"/>
      <c r="R68" s="322">
        <f t="shared" si="1"/>
        <v>0.26613063999999997</v>
      </c>
      <c r="S68" s="322">
        <f t="shared" si="0"/>
        <v>0.29163064</v>
      </c>
      <c r="T68" s="322"/>
      <c r="U68" s="322"/>
      <c r="V68" s="322"/>
      <c r="W68" s="322"/>
      <c r="X68" s="322"/>
      <c r="Y68" s="322"/>
    </row>
    <row r="69" spans="1:25">
      <c r="A69" s="322"/>
      <c r="B69" s="189" t="s">
        <v>205</v>
      </c>
      <c r="C69" s="217"/>
      <c r="D69" s="209">
        <v>0</v>
      </c>
      <c r="E69" s="227"/>
      <c r="F69" s="192">
        <f>$L$6</f>
        <v>0.12055342465753426</v>
      </c>
      <c r="G69" s="192">
        <f t="shared" si="2"/>
        <v>8.0630640000000003E-2</v>
      </c>
      <c r="H69" s="193"/>
      <c r="I69" s="195"/>
      <c r="J69" s="197">
        <f t="shared" si="3"/>
        <v>2.5499999999999998E-2</v>
      </c>
      <c r="K69" s="195"/>
      <c r="L69" s="195"/>
      <c r="M69" s="209">
        <f t="shared" si="4"/>
        <v>0.16</v>
      </c>
      <c r="N69" s="195"/>
      <c r="O69" s="217"/>
      <c r="P69" s="329"/>
      <c r="Q69" s="322"/>
      <c r="R69" s="322">
        <f t="shared" si="1"/>
        <v>0.38668406465753424</v>
      </c>
      <c r="S69" s="322">
        <f t="shared" si="0"/>
        <v>0.41218406465753427</v>
      </c>
      <c r="T69" s="322"/>
      <c r="U69" s="322"/>
      <c r="V69" s="322"/>
      <c r="W69" s="322"/>
      <c r="X69" s="322"/>
      <c r="Y69" s="322"/>
    </row>
    <row r="70" spans="1:25">
      <c r="A70" s="322"/>
      <c r="B70" s="189" t="s">
        <v>206</v>
      </c>
      <c r="C70" s="217"/>
      <c r="D70" s="209">
        <v>0</v>
      </c>
      <c r="E70" s="227"/>
      <c r="F70" s="192"/>
      <c r="G70" s="192">
        <f t="shared" si="2"/>
        <v>8.0630640000000003E-2</v>
      </c>
      <c r="H70" s="193"/>
      <c r="I70" s="195"/>
      <c r="J70" s="197">
        <f t="shared" si="3"/>
        <v>2.5499999999999998E-2</v>
      </c>
      <c r="K70" s="195"/>
      <c r="L70" s="195"/>
      <c r="M70" s="209">
        <f t="shared" si="4"/>
        <v>0.16</v>
      </c>
      <c r="N70" s="195"/>
      <c r="O70" s="217"/>
      <c r="P70" s="329"/>
      <c r="Q70" s="322"/>
      <c r="R70" s="322">
        <f t="shared" si="1"/>
        <v>0.26613063999999997</v>
      </c>
      <c r="S70" s="322">
        <f t="shared" si="0"/>
        <v>0.29163064</v>
      </c>
      <c r="T70" s="322"/>
      <c r="U70" s="322"/>
      <c r="V70" s="322"/>
      <c r="W70" s="322"/>
      <c r="X70" s="322"/>
      <c r="Y70" s="322"/>
    </row>
    <row r="71" spans="1:25">
      <c r="A71" s="322"/>
      <c r="B71" s="189" t="s">
        <v>207</v>
      </c>
      <c r="C71" s="217"/>
      <c r="D71" s="209">
        <v>0</v>
      </c>
      <c r="E71" s="227"/>
      <c r="F71" s="192">
        <f>$L$6</f>
        <v>0.12055342465753426</v>
      </c>
      <c r="G71" s="192">
        <f t="shared" si="2"/>
        <v>8.0630640000000003E-2</v>
      </c>
      <c r="H71" s="193"/>
      <c r="I71" s="195"/>
      <c r="J71" s="197">
        <f t="shared" si="3"/>
        <v>2.5499999999999998E-2</v>
      </c>
      <c r="K71" s="195"/>
      <c r="L71" s="195"/>
      <c r="M71" s="209">
        <f t="shared" si="4"/>
        <v>0.16</v>
      </c>
      <c r="N71" s="195"/>
      <c r="O71" s="217"/>
      <c r="P71" s="329"/>
      <c r="Q71" s="322"/>
      <c r="R71" s="322">
        <f t="shared" si="1"/>
        <v>0.38668406465753424</v>
      </c>
      <c r="S71" s="322">
        <f t="shared" si="0"/>
        <v>0.41218406465753427</v>
      </c>
      <c r="T71" s="322"/>
      <c r="U71" s="322"/>
      <c r="V71" s="322"/>
      <c r="W71" s="322"/>
      <c r="X71" s="322"/>
      <c r="Y71" s="322"/>
    </row>
    <row r="72" spans="1:25">
      <c r="A72" s="322"/>
      <c r="B72" s="189" t="s">
        <v>208</v>
      </c>
      <c r="C72" s="217"/>
      <c r="D72" s="209">
        <v>0</v>
      </c>
      <c r="E72" s="227"/>
      <c r="F72" s="192"/>
      <c r="G72" s="192">
        <f t="shared" si="2"/>
        <v>8.0630640000000003E-2</v>
      </c>
      <c r="H72" s="193"/>
      <c r="I72" s="195"/>
      <c r="J72" s="197">
        <f t="shared" si="3"/>
        <v>2.5499999999999998E-2</v>
      </c>
      <c r="K72" s="195"/>
      <c r="L72" s="195"/>
      <c r="M72" s="209">
        <f t="shared" si="4"/>
        <v>0.16</v>
      </c>
      <c r="N72" s="195"/>
      <c r="O72" s="217"/>
      <c r="P72" s="329"/>
      <c r="Q72" s="322"/>
      <c r="R72" s="322">
        <f t="shared" si="1"/>
        <v>0.26613063999999997</v>
      </c>
      <c r="S72" s="322">
        <f t="shared" si="0"/>
        <v>0.29163064</v>
      </c>
      <c r="T72" s="322"/>
      <c r="U72" s="322"/>
      <c r="V72" s="322"/>
      <c r="W72" s="322"/>
      <c r="X72" s="322"/>
      <c r="Y72" s="322"/>
    </row>
    <row r="73" spans="1:25">
      <c r="A73" s="322"/>
      <c r="B73" s="189" t="s">
        <v>209</v>
      </c>
      <c r="C73" s="217"/>
      <c r="D73" s="209">
        <v>0</v>
      </c>
      <c r="E73" s="227"/>
      <c r="F73" s="192">
        <f>$L$6</f>
        <v>0.12055342465753426</v>
      </c>
      <c r="G73" s="192">
        <f t="shared" si="2"/>
        <v>8.0630640000000003E-2</v>
      </c>
      <c r="H73" s="193"/>
      <c r="I73" s="195"/>
      <c r="J73" s="197">
        <f t="shared" si="3"/>
        <v>2.5499999999999998E-2</v>
      </c>
      <c r="K73" s="195"/>
      <c r="L73" s="195"/>
      <c r="M73" s="209">
        <f t="shared" si="4"/>
        <v>0.16</v>
      </c>
      <c r="N73" s="195"/>
      <c r="O73" s="217"/>
      <c r="P73" s="329"/>
      <c r="Q73" s="322"/>
      <c r="R73" s="322">
        <f t="shared" si="1"/>
        <v>0.38668406465753424</v>
      </c>
      <c r="S73" s="322">
        <f t="shared" si="0"/>
        <v>0.41218406465753427</v>
      </c>
      <c r="T73" s="322"/>
      <c r="U73" s="322"/>
      <c r="V73" s="322"/>
      <c r="W73" s="322"/>
      <c r="X73" s="322"/>
      <c r="Y73" s="322"/>
    </row>
    <row r="74" spans="1:25">
      <c r="A74" s="322"/>
      <c r="B74" s="185" t="s">
        <v>210</v>
      </c>
      <c r="C74" s="218"/>
      <c r="D74" s="228"/>
      <c r="E74" s="290"/>
      <c r="F74" s="201"/>
      <c r="G74" s="201"/>
      <c r="H74" s="202"/>
      <c r="I74" s="204"/>
      <c r="J74" s="229"/>
      <c r="K74" s="204"/>
      <c r="L74" s="204"/>
      <c r="M74" s="228"/>
      <c r="N74" s="204"/>
      <c r="O74" s="218"/>
      <c r="P74" s="329"/>
      <c r="Q74" s="322"/>
      <c r="R74" s="322">
        <f t="shared" si="1"/>
        <v>0</v>
      </c>
      <c r="S74" s="322">
        <f t="shared" si="0"/>
        <v>0</v>
      </c>
      <c r="T74" s="322"/>
      <c r="U74" s="322"/>
      <c r="V74" s="322"/>
      <c r="W74" s="322"/>
      <c r="X74" s="322"/>
      <c r="Y74" s="322"/>
    </row>
    <row r="75" spans="1:25">
      <c r="A75" s="322"/>
      <c r="B75" s="329"/>
      <c r="C75" s="329"/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2"/>
      <c r="R75" s="322"/>
      <c r="S75" s="322"/>
      <c r="T75" s="322"/>
      <c r="U75" s="322"/>
      <c r="V75" s="322"/>
      <c r="W75" s="322"/>
      <c r="X75" s="322"/>
      <c r="Y75" s="322"/>
    </row>
    <row r="76" spans="1:25">
      <c r="A76" s="322"/>
      <c r="B76" s="322"/>
      <c r="C76" s="322"/>
      <c r="D76" s="322"/>
      <c r="E76" s="369">
        <v>3</v>
      </c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 t="s">
        <v>152</v>
      </c>
      <c r="U76" s="322" t="s">
        <v>153</v>
      </c>
      <c r="V76" s="322"/>
      <c r="W76" s="322"/>
      <c r="X76" s="322"/>
      <c r="Y76" s="322"/>
    </row>
    <row r="77" spans="1:25">
      <c r="A77" s="322"/>
      <c r="B77" s="330"/>
      <c r="C77" s="322"/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>
        <v>3</v>
      </c>
      <c r="U77" s="322">
        <v>4</v>
      </c>
      <c r="V77" s="322"/>
      <c r="W77" s="322"/>
      <c r="X77" s="322"/>
      <c r="Y77" s="322"/>
    </row>
    <row r="78" spans="1:25" ht="15" customHeight="1">
      <c r="A78" s="322"/>
      <c r="B78" s="181" t="s">
        <v>37</v>
      </c>
      <c r="C78" s="210" t="s">
        <v>38</v>
      </c>
      <c r="D78" s="182" t="s">
        <v>39</v>
      </c>
      <c r="E78" s="206" t="s">
        <v>40</v>
      </c>
      <c r="F78" s="400" t="s">
        <v>142</v>
      </c>
      <c r="G78" s="182" t="s">
        <v>33</v>
      </c>
      <c r="H78" s="182" t="s">
        <v>41</v>
      </c>
      <c r="I78" s="183" t="s">
        <v>42</v>
      </c>
      <c r="J78" s="184" t="s">
        <v>43</v>
      </c>
      <c r="K78" s="183" t="s">
        <v>143</v>
      </c>
      <c r="L78" s="402" t="s">
        <v>144</v>
      </c>
      <c r="M78" s="206" t="s">
        <v>139</v>
      </c>
      <c r="N78" s="184" t="s">
        <v>157</v>
      </c>
      <c r="O78" s="215" t="s">
        <v>158</v>
      </c>
      <c r="P78" s="321"/>
      <c r="Q78" s="322"/>
      <c r="R78" s="322"/>
      <c r="S78" s="322"/>
      <c r="T78" s="322"/>
      <c r="U78" s="322"/>
      <c r="V78" s="322"/>
      <c r="W78" s="322"/>
      <c r="X78" s="322"/>
      <c r="Y78" s="322"/>
    </row>
    <row r="79" spans="1:25">
      <c r="A79" s="322"/>
      <c r="B79" s="185"/>
      <c r="C79" s="211"/>
      <c r="D79" s="186"/>
      <c r="E79" s="207" t="s">
        <v>39</v>
      </c>
      <c r="F79" s="401"/>
      <c r="G79" s="186"/>
      <c r="H79" s="186"/>
      <c r="I79" s="187"/>
      <c r="J79" s="188"/>
      <c r="K79" s="187"/>
      <c r="L79" s="403"/>
      <c r="M79" s="207"/>
      <c r="N79" s="188"/>
      <c r="O79" s="216"/>
      <c r="P79" s="321"/>
      <c r="Q79" s="322"/>
      <c r="R79" s="322"/>
      <c r="S79" s="322"/>
      <c r="T79" s="322"/>
      <c r="U79" s="322"/>
      <c r="V79" s="322"/>
      <c r="W79" s="322"/>
      <c r="X79" s="322"/>
      <c r="Y79" s="322"/>
    </row>
    <row r="80" spans="1:25">
      <c r="A80" s="322"/>
      <c r="B80" s="189" t="s">
        <v>163</v>
      </c>
      <c r="C80" s="212"/>
      <c r="D80" s="190">
        <v>0</v>
      </c>
      <c r="E80" s="223"/>
      <c r="F80" s="192">
        <f>$L$6</f>
        <v>0.12055342465753426</v>
      </c>
      <c r="G80" s="190"/>
      <c r="H80" s="193"/>
      <c r="I80" s="194"/>
      <c r="J80" s="195"/>
      <c r="K80" s="194"/>
      <c r="L80" s="195"/>
      <c r="M80" s="208"/>
      <c r="N80" s="195"/>
      <c r="O80" s="217"/>
      <c r="P80" s="196"/>
      <c r="Q80" s="322"/>
      <c r="R80" s="322"/>
      <c r="S80" s="322"/>
      <c r="T80" s="322">
        <f t="shared" ref="T80:T127" si="5">(D80+E80+F80+G80+H80++M80+O80+C80)+($T$77*(I80+J80+L80+N80)+K80)</f>
        <v>0.12055342465753426</v>
      </c>
      <c r="U80" s="322">
        <f t="shared" ref="U80:U127" si="6">(C80+E80+D80+F80+G80+H80++M80+O80)+($U$77*(N80+I80+J80+L80)+K80)</f>
        <v>0.12055342465753426</v>
      </c>
      <c r="V80" s="322"/>
      <c r="W80" s="322"/>
      <c r="X80" s="322"/>
      <c r="Y80" s="322"/>
    </row>
    <row r="81" spans="1:25">
      <c r="A81" s="322"/>
      <c r="B81" s="189" t="s">
        <v>164</v>
      </c>
      <c r="C81" s="212"/>
      <c r="D81" s="190">
        <v>0</v>
      </c>
      <c r="E81" s="223"/>
      <c r="F81" s="192"/>
      <c r="G81" s="190"/>
      <c r="H81" s="193"/>
      <c r="I81" s="194"/>
      <c r="J81" s="195"/>
      <c r="K81" s="194"/>
      <c r="L81" s="195"/>
      <c r="M81" s="208"/>
      <c r="N81" s="195"/>
      <c r="O81" s="217"/>
      <c r="P81" s="196"/>
      <c r="Q81" s="322"/>
      <c r="R81" s="322"/>
      <c r="S81" s="322"/>
      <c r="T81" s="322">
        <f t="shared" si="5"/>
        <v>0</v>
      </c>
      <c r="U81" s="322">
        <f t="shared" si="6"/>
        <v>0</v>
      </c>
      <c r="V81" s="322"/>
      <c r="W81" s="322"/>
      <c r="X81" s="322"/>
      <c r="Y81" s="322"/>
    </row>
    <row r="82" spans="1:25">
      <c r="A82" s="322"/>
      <c r="B82" s="189" t="s">
        <v>165</v>
      </c>
      <c r="C82" s="212"/>
      <c r="D82" s="190">
        <v>0</v>
      </c>
      <c r="E82" s="223"/>
      <c r="F82" s="192">
        <f>$L$6</f>
        <v>0.12055342465753426</v>
      </c>
      <c r="G82" s="190"/>
      <c r="H82" s="193"/>
      <c r="I82" s="194"/>
      <c r="J82" s="195"/>
      <c r="K82" s="194"/>
      <c r="L82" s="195"/>
      <c r="M82" s="208"/>
      <c r="N82" s="195"/>
      <c r="O82" s="217"/>
      <c r="P82" s="196"/>
      <c r="Q82" s="322"/>
      <c r="R82" s="322"/>
      <c r="S82" s="322"/>
      <c r="T82" s="322">
        <f t="shared" si="5"/>
        <v>0.12055342465753426</v>
      </c>
      <c r="U82" s="322">
        <f t="shared" si="6"/>
        <v>0.12055342465753426</v>
      </c>
      <c r="V82" s="322"/>
      <c r="W82" s="322"/>
      <c r="X82" s="322"/>
      <c r="Y82" s="322"/>
    </row>
    <row r="83" spans="1:25">
      <c r="A83" s="322"/>
      <c r="B83" s="189" t="s">
        <v>166</v>
      </c>
      <c r="C83" s="212"/>
      <c r="D83" s="190">
        <v>0</v>
      </c>
      <c r="E83" s="223"/>
      <c r="F83" s="192"/>
      <c r="G83" s="190"/>
      <c r="H83" s="193"/>
      <c r="I83" s="194"/>
      <c r="J83" s="195"/>
      <c r="K83" s="194"/>
      <c r="L83" s="195"/>
      <c r="M83" s="208"/>
      <c r="N83" s="195"/>
      <c r="O83" s="217"/>
      <c r="P83" s="196"/>
      <c r="Q83" s="322"/>
      <c r="R83" s="322"/>
      <c r="S83" s="322"/>
      <c r="T83" s="322">
        <f t="shared" si="5"/>
        <v>0</v>
      </c>
      <c r="U83" s="322">
        <f t="shared" si="6"/>
        <v>0</v>
      </c>
      <c r="V83" s="322"/>
      <c r="W83" s="322"/>
      <c r="X83" s="322"/>
      <c r="Y83" s="322"/>
    </row>
    <row r="84" spans="1:25">
      <c r="A84" s="322"/>
      <c r="B84" s="189" t="s">
        <v>167</v>
      </c>
      <c r="C84" s="212"/>
      <c r="D84" s="190">
        <v>0</v>
      </c>
      <c r="E84" s="223"/>
      <c r="F84" s="192">
        <f>$L$6</f>
        <v>0.12055342465753426</v>
      </c>
      <c r="G84" s="190"/>
      <c r="H84" s="193"/>
      <c r="I84" s="194"/>
      <c r="J84" s="197"/>
      <c r="K84" s="194"/>
      <c r="L84" s="195"/>
      <c r="M84" s="208"/>
      <c r="N84" s="195"/>
      <c r="O84" s="217"/>
      <c r="P84" s="196"/>
      <c r="Q84" s="322"/>
      <c r="R84" s="322"/>
      <c r="S84" s="322"/>
      <c r="T84" s="322">
        <f t="shared" si="5"/>
        <v>0.12055342465753426</v>
      </c>
      <c r="U84" s="322">
        <f t="shared" si="6"/>
        <v>0.12055342465753426</v>
      </c>
      <c r="V84" s="322"/>
      <c r="W84" s="322"/>
      <c r="X84" s="322"/>
      <c r="Y84" s="322"/>
    </row>
    <row r="85" spans="1:25">
      <c r="A85" s="322"/>
      <c r="B85" s="189" t="s">
        <v>168</v>
      </c>
      <c r="C85" s="212"/>
      <c r="D85" s="190">
        <v>0</v>
      </c>
      <c r="E85" s="223"/>
      <c r="F85" s="192"/>
      <c r="G85" s="190"/>
      <c r="H85" s="193"/>
      <c r="I85" s="194"/>
      <c r="J85" s="195"/>
      <c r="K85" s="194"/>
      <c r="L85" s="195"/>
      <c r="M85" s="208"/>
      <c r="N85" s="195"/>
      <c r="O85" s="217"/>
      <c r="P85" s="196"/>
      <c r="Q85" s="322"/>
      <c r="R85" s="322"/>
      <c r="S85" s="322"/>
      <c r="T85" s="322">
        <f t="shared" si="5"/>
        <v>0</v>
      </c>
      <c r="U85" s="322">
        <f t="shared" si="6"/>
        <v>0</v>
      </c>
      <c r="V85" s="322"/>
      <c r="W85" s="322"/>
      <c r="X85" s="322"/>
      <c r="Y85" s="322"/>
    </row>
    <row r="86" spans="1:25">
      <c r="A86" s="322"/>
      <c r="B86" s="189" t="s">
        <v>169</v>
      </c>
      <c r="C86" s="212"/>
      <c r="D86" s="190">
        <v>0</v>
      </c>
      <c r="E86" s="223"/>
      <c r="F86" s="192">
        <f>$L$6</f>
        <v>0.12055342465753426</v>
      </c>
      <c r="G86" s="190"/>
      <c r="H86" s="193"/>
      <c r="I86" s="194"/>
      <c r="J86" s="195"/>
      <c r="K86" s="194"/>
      <c r="L86" s="195"/>
      <c r="M86" s="208"/>
      <c r="N86" s="195"/>
      <c r="O86" s="217"/>
      <c r="P86" s="196"/>
      <c r="Q86" s="322"/>
      <c r="R86" s="322"/>
      <c r="S86" s="322"/>
      <c r="T86" s="322">
        <f t="shared" si="5"/>
        <v>0.12055342465753426</v>
      </c>
      <c r="U86" s="322">
        <f t="shared" si="6"/>
        <v>0.12055342465753426</v>
      </c>
      <c r="V86" s="322"/>
      <c r="W86" s="322"/>
      <c r="X86" s="322"/>
      <c r="Y86" s="322"/>
    </row>
    <row r="87" spans="1:25">
      <c r="A87" s="322"/>
      <c r="B87" s="189" t="s">
        <v>170</v>
      </c>
      <c r="C87" s="212"/>
      <c r="D87" s="190">
        <v>0</v>
      </c>
      <c r="E87" s="223"/>
      <c r="F87" s="192"/>
      <c r="G87" s="192"/>
      <c r="H87" s="193"/>
      <c r="I87" s="198"/>
      <c r="J87" s="197"/>
      <c r="K87" s="194"/>
      <c r="L87" s="195"/>
      <c r="M87" s="190"/>
      <c r="N87" s="225"/>
      <c r="O87" s="217"/>
      <c r="P87" s="196"/>
      <c r="Q87" s="322"/>
      <c r="R87" s="322"/>
      <c r="S87" s="322"/>
      <c r="T87" s="322">
        <f t="shared" si="5"/>
        <v>0</v>
      </c>
      <c r="U87" s="322">
        <f t="shared" si="6"/>
        <v>0</v>
      </c>
      <c r="V87" s="322"/>
      <c r="W87" s="322"/>
      <c r="X87" s="322"/>
      <c r="Y87" s="322"/>
    </row>
    <row r="88" spans="1:25">
      <c r="A88" s="322"/>
      <c r="B88" s="189" t="s">
        <v>171</v>
      </c>
      <c r="C88" s="212"/>
      <c r="D88" s="190">
        <v>0</v>
      </c>
      <c r="E88" s="223"/>
      <c r="F88" s="192">
        <f>$L$6</f>
        <v>0.12055342465753426</v>
      </c>
      <c r="G88" s="192"/>
      <c r="H88" s="193"/>
      <c r="I88" s="198"/>
      <c r="J88" s="197"/>
      <c r="K88" s="194"/>
      <c r="L88" s="195"/>
      <c r="M88" s="190"/>
      <c r="N88" s="191"/>
      <c r="O88" s="217"/>
      <c r="P88" s="196"/>
      <c r="Q88" s="322"/>
      <c r="R88" s="322"/>
      <c r="S88" s="322"/>
      <c r="T88" s="322">
        <f t="shared" si="5"/>
        <v>0.12055342465753426</v>
      </c>
      <c r="U88" s="322">
        <f t="shared" si="6"/>
        <v>0.12055342465753426</v>
      </c>
      <c r="V88" s="322"/>
      <c r="W88" s="322"/>
      <c r="X88" s="322"/>
      <c r="Y88" s="322"/>
    </row>
    <row r="89" spans="1:25">
      <c r="A89" s="322"/>
      <c r="B89" s="189" t="s">
        <v>172</v>
      </c>
      <c r="C89" s="217"/>
      <c r="D89" s="209">
        <v>0</v>
      </c>
      <c r="E89" s="223"/>
      <c r="F89" s="192"/>
      <c r="G89" s="192"/>
      <c r="H89" s="193"/>
      <c r="I89" s="198"/>
      <c r="J89" s="197"/>
      <c r="K89" s="200"/>
      <c r="L89" s="195"/>
      <c r="M89" s="190"/>
      <c r="N89" s="225"/>
      <c r="O89" s="217"/>
      <c r="P89" s="196"/>
      <c r="Q89" s="322"/>
      <c r="R89" s="322"/>
      <c r="S89" s="322"/>
      <c r="T89" s="322">
        <f t="shared" si="5"/>
        <v>0</v>
      </c>
      <c r="U89" s="322">
        <f t="shared" si="6"/>
        <v>0</v>
      </c>
      <c r="V89" s="322"/>
      <c r="W89" s="322"/>
      <c r="X89" s="322"/>
      <c r="Y89" s="322"/>
    </row>
    <row r="90" spans="1:25">
      <c r="A90" s="322"/>
      <c r="B90" s="189" t="s">
        <v>173</v>
      </c>
      <c r="C90" s="217"/>
      <c r="D90" s="209">
        <v>0</v>
      </c>
      <c r="E90" s="223"/>
      <c r="F90" s="192">
        <f>$L$6</f>
        <v>0.12055342465753426</v>
      </c>
      <c r="G90" s="192"/>
      <c r="H90" s="193"/>
      <c r="I90" s="194"/>
      <c r="J90" s="197"/>
      <c r="K90" s="200"/>
      <c r="L90" s="195"/>
      <c r="M90" s="190"/>
      <c r="N90" s="225"/>
      <c r="O90" s="217"/>
      <c r="P90" s="196"/>
      <c r="Q90" s="322"/>
      <c r="R90" s="322"/>
      <c r="S90" s="322"/>
      <c r="T90" s="322">
        <f t="shared" si="5"/>
        <v>0.12055342465753426</v>
      </c>
      <c r="U90" s="322">
        <f t="shared" si="6"/>
        <v>0.12055342465753426</v>
      </c>
      <c r="V90" s="322"/>
      <c r="W90" s="322"/>
      <c r="X90" s="322"/>
      <c r="Y90" s="322"/>
    </row>
    <row r="91" spans="1:25">
      <c r="A91" s="322"/>
      <c r="B91" s="189" t="s">
        <v>174</v>
      </c>
      <c r="C91" s="217"/>
      <c r="D91" s="209">
        <v>0</v>
      </c>
      <c r="E91" s="223"/>
      <c r="F91" s="192"/>
      <c r="G91" s="192"/>
      <c r="H91" s="193"/>
      <c r="I91" s="194"/>
      <c r="J91" s="197"/>
      <c r="K91" s="200"/>
      <c r="L91" s="195"/>
      <c r="M91" s="190"/>
      <c r="N91" s="225"/>
      <c r="O91" s="217"/>
      <c r="P91" s="196"/>
      <c r="Q91" s="322"/>
      <c r="R91" s="322"/>
      <c r="S91" s="322"/>
      <c r="T91" s="322">
        <f t="shared" si="5"/>
        <v>0</v>
      </c>
      <c r="U91" s="322">
        <f t="shared" si="6"/>
        <v>0</v>
      </c>
      <c r="V91" s="322"/>
      <c r="W91" s="322"/>
      <c r="X91" s="322"/>
      <c r="Y91" s="322"/>
    </row>
    <row r="92" spans="1:25">
      <c r="A92" s="322"/>
      <c r="B92" s="189" t="s">
        <v>175</v>
      </c>
      <c r="C92" s="217"/>
      <c r="D92" s="209">
        <v>0</v>
      </c>
      <c r="E92" s="223"/>
      <c r="F92" s="192">
        <f>$L$6</f>
        <v>0.12055342465753426</v>
      </c>
      <c r="G92" s="192"/>
      <c r="H92" s="193"/>
      <c r="I92" s="194"/>
      <c r="J92" s="197"/>
      <c r="K92" s="194"/>
      <c r="L92" s="195"/>
      <c r="M92" s="190"/>
      <c r="N92" s="225"/>
      <c r="O92" s="217"/>
      <c r="P92" s="196"/>
      <c r="Q92" s="322"/>
      <c r="R92" s="322"/>
      <c r="S92" s="322"/>
      <c r="T92" s="322">
        <f t="shared" si="5"/>
        <v>0.12055342465753426</v>
      </c>
      <c r="U92" s="322">
        <f t="shared" si="6"/>
        <v>0.12055342465753426</v>
      </c>
      <c r="V92" s="322"/>
      <c r="W92" s="322"/>
      <c r="X92" s="322"/>
      <c r="Y92" s="322"/>
    </row>
    <row r="93" spans="1:25">
      <c r="A93" s="322"/>
      <c r="B93" s="189" t="s">
        <v>176</v>
      </c>
      <c r="C93" s="217"/>
      <c r="D93" s="209">
        <v>0</v>
      </c>
      <c r="E93" s="223"/>
      <c r="F93" s="192"/>
      <c r="G93" s="192"/>
      <c r="H93" s="193"/>
      <c r="I93" s="198"/>
      <c r="J93" s="197"/>
      <c r="K93" s="199"/>
      <c r="L93" s="195"/>
      <c r="M93" s="190"/>
      <c r="N93" s="225"/>
      <c r="O93" s="217"/>
      <c r="P93" s="196"/>
      <c r="Q93" s="322"/>
      <c r="R93" s="322"/>
      <c r="S93" s="322"/>
      <c r="T93" s="322">
        <f t="shared" si="5"/>
        <v>0</v>
      </c>
      <c r="U93" s="322">
        <f t="shared" si="6"/>
        <v>0</v>
      </c>
      <c r="V93" s="322"/>
      <c r="W93" s="322"/>
      <c r="X93" s="322"/>
      <c r="Y93" s="322"/>
    </row>
    <row r="94" spans="1:25">
      <c r="A94" s="322"/>
      <c r="B94" s="189" t="s">
        <v>177</v>
      </c>
      <c r="C94" s="217"/>
      <c r="D94" s="209">
        <v>0</v>
      </c>
      <c r="E94" s="223"/>
      <c r="F94" s="192">
        <f>$L$6</f>
        <v>0.12055342465753426</v>
      </c>
      <c r="G94" s="192"/>
      <c r="H94" s="193"/>
      <c r="I94" s="198"/>
      <c r="J94" s="197"/>
      <c r="K94" s="199"/>
      <c r="L94" s="195"/>
      <c r="M94" s="209"/>
      <c r="N94" s="195"/>
      <c r="O94" s="217"/>
      <c r="P94" s="196"/>
      <c r="Q94" s="322"/>
      <c r="R94" s="322"/>
      <c r="S94" s="322"/>
      <c r="T94" s="322">
        <f t="shared" si="5"/>
        <v>0.12055342465753426</v>
      </c>
      <c r="U94" s="322">
        <f t="shared" si="6"/>
        <v>0.12055342465753426</v>
      </c>
      <c r="V94" s="322"/>
      <c r="W94" s="322"/>
      <c r="X94" s="322"/>
      <c r="Y94" s="322"/>
    </row>
    <row r="95" spans="1:25">
      <c r="A95" s="322"/>
      <c r="B95" s="189" t="s">
        <v>178</v>
      </c>
      <c r="C95" s="217"/>
      <c r="D95" s="209">
        <v>0</v>
      </c>
      <c r="E95" s="223"/>
      <c r="F95" s="192"/>
      <c r="G95" s="192"/>
      <c r="H95" s="193"/>
      <c r="I95" s="198"/>
      <c r="J95" s="197"/>
      <c r="K95" s="197"/>
      <c r="L95" s="197"/>
      <c r="M95" s="209"/>
      <c r="N95" s="195"/>
      <c r="O95" s="217"/>
      <c r="P95" s="196"/>
      <c r="Q95" s="322"/>
      <c r="R95" s="322"/>
      <c r="S95" s="322"/>
      <c r="T95" s="322">
        <f t="shared" si="5"/>
        <v>0</v>
      </c>
      <c r="U95" s="322">
        <f t="shared" si="6"/>
        <v>0</v>
      </c>
      <c r="V95" s="322"/>
      <c r="W95" s="322"/>
      <c r="X95" s="322"/>
      <c r="Y95" s="322"/>
    </row>
    <row r="96" spans="1:25">
      <c r="A96" s="322"/>
      <c r="B96" s="189" t="s">
        <v>179</v>
      </c>
      <c r="C96" s="217"/>
      <c r="D96" s="209">
        <v>0</v>
      </c>
      <c r="E96" s="223"/>
      <c r="F96" s="192">
        <f>$L$6</f>
        <v>0.12055342465753426</v>
      </c>
      <c r="G96" s="192">
        <f>$L$8</f>
        <v>8.0630640000000003E-2</v>
      </c>
      <c r="H96" s="193"/>
      <c r="I96" s="198"/>
      <c r="J96" s="197">
        <f>$L$15</f>
        <v>2.5499999999999998E-2</v>
      </c>
      <c r="K96" s="226"/>
      <c r="L96" s="226"/>
      <c r="M96" s="209"/>
      <c r="N96" s="195"/>
      <c r="O96" s="217"/>
      <c r="P96" s="196"/>
      <c r="Q96" s="322"/>
      <c r="R96" s="322"/>
      <c r="S96" s="322"/>
      <c r="T96" s="322">
        <f t="shared" si="5"/>
        <v>0.27768406465753426</v>
      </c>
      <c r="U96" s="322">
        <f t="shared" si="6"/>
        <v>0.30318406465753422</v>
      </c>
      <c r="V96" s="322"/>
      <c r="W96" s="322"/>
      <c r="X96" s="322"/>
      <c r="Y96" s="322"/>
    </row>
    <row r="97" spans="1:25">
      <c r="A97" s="322"/>
      <c r="B97" s="189" t="s">
        <v>180</v>
      </c>
      <c r="C97" s="227">
        <f>$L$3</f>
        <v>1</v>
      </c>
      <c r="D97" s="209">
        <v>0</v>
      </c>
      <c r="E97" s="223">
        <f>$L$11</f>
        <v>1.89</v>
      </c>
      <c r="F97" s="192"/>
      <c r="G97" s="192">
        <f>$L$8</f>
        <v>8.0630640000000003E-2</v>
      </c>
      <c r="H97" s="193"/>
      <c r="I97" s="198">
        <f>$L$13</f>
        <v>0.22</v>
      </c>
      <c r="J97" s="197">
        <f>$L$15</f>
        <v>2.5499999999999998E-2</v>
      </c>
      <c r="K97" s="197"/>
      <c r="L97" s="226"/>
      <c r="M97" s="209"/>
      <c r="N97" s="197">
        <f>$L$19</f>
        <v>0.55000000000000004</v>
      </c>
      <c r="O97" s="217"/>
      <c r="P97" s="196"/>
      <c r="Q97" s="322"/>
      <c r="R97" s="322"/>
      <c r="S97" s="322"/>
      <c r="T97" s="322">
        <f t="shared" si="5"/>
        <v>5.3571306400000003</v>
      </c>
      <c r="U97" s="322">
        <f t="shared" si="6"/>
        <v>6.1526306399999999</v>
      </c>
      <c r="V97" s="322"/>
      <c r="W97" s="322"/>
      <c r="X97" s="322"/>
      <c r="Y97" s="322"/>
    </row>
    <row r="98" spans="1:25">
      <c r="A98" s="322"/>
      <c r="B98" s="189" t="s">
        <v>181</v>
      </c>
      <c r="C98" s="227"/>
      <c r="D98" s="209">
        <v>0</v>
      </c>
      <c r="E98" s="223"/>
      <c r="F98" s="192">
        <f>$L$6</f>
        <v>0.12055342465753426</v>
      </c>
      <c r="G98" s="192">
        <f>$L$8</f>
        <v>8.0630640000000003E-2</v>
      </c>
      <c r="H98" s="193"/>
      <c r="I98" s="191"/>
      <c r="J98" s="197">
        <f>$L$15</f>
        <v>2.5499999999999998E-2</v>
      </c>
      <c r="K98" s="197"/>
      <c r="L98" s="226"/>
      <c r="M98" s="209"/>
      <c r="N98" s="191"/>
      <c r="O98" s="220">
        <f>$L$4</f>
        <v>0.99900000000000011</v>
      </c>
      <c r="P98" s="196"/>
      <c r="Q98" s="322"/>
      <c r="R98" s="322"/>
      <c r="S98" s="322"/>
      <c r="T98" s="322">
        <f t="shared" si="5"/>
        <v>1.2766840646575344</v>
      </c>
      <c r="U98" s="322">
        <f t="shared" si="6"/>
        <v>1.3021840646575344</v>
      </c>
      <c r="V98" s="322"/>
      <c r="W98" s="322"/>
      <c r="X98" s="322"/>
      <c r="Y98" s="322"/>
    </row>
    <row r="99" spans="1:25">
      <c r="A99" s="322"/>
      <c r="B99" s="189" t="s">
        <v>182</v>
      </c>
      <c r="C99" s="227"/>
      <c r="D99" s="209">
        <v>0</v>
      </c>
      <c r="E99" s="223"/>
      <c r="F99" s="192"/>
      <c r="G99" s="192">
        <f>$L$8</f>
        <v>8.0630640000000003E-2</v>
      </c>
      <c r="H99" s="193"/>
      <c r="I99" s="191"/>
      <c r="J99" s="197">
        <f>$L$15</f>
        <v>2.5499999999999998E-2</v>
      </c>
      <c r="K99" s="200"/>
      <c r="L99" s="195"/>
      <c r="M99" s="209"/>
      <c r="N99" s="195"/>
      <c r="O99" s="217"/>
      <c r="P99" s="196"/>
      <c r="Q99" s="322"/>
      <c r="R99" s="322"/>
      <c r="S99" s="322"/>
      <c r="T99" s="322">
        <f t="shared" si="5"/>
        <v>0.15713063999999999</v>
      </c>
      <c r="U99" s="322">
        <f t="shared" si="6"/>
        <v>0.18263064000000001</v>
      </c>
      <c r="V99" s="322"/>
      <c r="W99" s="322"/>
      <c r="X99" s="322"/>
      <c r="Y99" s="322"/>
    </row>
    <row r="100" spans="1:25">
      <c r="A100" s="322"/>
      <c r="B100" s="189" t="s">
        <v>183</v>
      </c>
      <c r="C100" s="217"/>
      <c r="D100" s="209">
        <v>0</v>
      </c>
      <c r="E100" s="223"/>
      <c r="F100" s="192">
        <f>$L$6</f>
        <v>0.12055342465753426</v>
      </c>
      <c r="G100" s="192"/>
      <c r="H100" s="193"/>
      <c r="I100" s="191"/>
      <c r="J100" s="197"/>
      <c r="K100" s="191"/>
      <c r="L100" s="195"/>
      <c r="M100" s="209"/>
      <c r="N100" s="195"/>
      <c r="O100" s="217"/>
      <c r="P100" s="196"/>
      <c r="Q100" s="322"/>
      <c r="R100" s="322"/>
      <c r="S100" s="322"/>
      <c r="T100" s="322">
        <f t="shared" si="5"/>
        <v>0.12055342465753426</v>
      </c>
      <c r="U100" s="322">
        <f t="shared" si="6"/>
        <v>0.12055342465753426</v>
      </c>
      <c r="V100" s="322"/>
      <c r="W100" s="322"/>
      <c r="X100" s="322"/>
      <c r="Y100" s="322"/>
    </row>
    <row r="101" spans="1:25">
      <c r="A101" s="322"/>
      <c r="B101" s="189" t="s">
        <v>184</v>
      </c>
      <c r="C101" s="217"/>
      <c r="D101" s="209">
        <v>0</v>
      </c>
      <c r="E101" s="223"/>
      <c r="F101" s="192"/>
      <c r="G101" s="192"/>
      <c r="H101" s="193"/>
      <c r="I101" s="191"/>
      <c r="J101" s="197"/>
      <c r="K101" s="199"/>
      <c r="L101" s="195"/>
      <c r="M101" s="209"/>
      <c r="N101" s="195"/>
      <c r="O101" s="217"/>
      <c r="P101" s="196"/>
      <c r="Q101" s="322"/>
      <c r="R101" s="322"/>
      <c r="S101" s="322"/>
      <c r="T101" s="322">
        <f t="shared" si="5"/>
        <v>0</v>
      </c>
      <c r="U101" s="322">
        <f t="shared" si="6"/>
        <v>0</v>
      </c>
      <c r="V101" s="322"/>
      <c r="W101" s="322"/>
      <c r="X101" s="322"/>
      <c r="Y101" s="322"/>
    </row>
    <row r="102" spans="1:25">
      <c r="A102" s="322"/>
      <c r="B102" s="189" t="s">
        <v>185</v>
      </c>
      <c r="C102" s="217"/>
      <c r="D102" s="209">
        <v>0</v>
      </c>
      <c r="E102" s="223"/>
      <c r="F102" s="192">
        <f>$L$6</f>
        <v>0.12055342465753426</v>
      </c>
      <c r="G102" s="192"/>
      <c r="H102" s="193"/>
      <c r="I102" s="191"/>
      <c r="J102" s="197"/>
      <c r="K102" s="199"/>
      <c r="L102" s="195"/>
      <c r="M102" s="209"/>
      <c r="N102" s="195"/>
      <c r="O102" s="217"/>
      <c r="P102" s="196"/>
      <c r="Q102" s="322"/>
      <c r="R102" s="322"/>
      <c r="S102" s="322"/>
      <c r="T102" s="322">
        <f t="shared" si="5"/>
        <v>0.12055342465753426</v>
      </c>
      <c r="U102" s="322">
        <f t="shared" si="6"/>
        <v>0.12055342465753426</v>
      </c>
      <c r="V102" s="322"/>
      <c r="W102" s="322"/>
      <c r="X102" s="322"/>
      <c r="Y102" s="322"/>
    </row>
    <row r="103" spans="1:25">
      <c r="A103" s="322"/>
      <c r="B103" s="230" t="s">
        <v>186</v>
      </c>
      <c r="C103" s="217"/>
      <c r="D103" s="209">
        <v>0</v>
      </c>
      <c r="E103" s="223"/>
      <c r="F103" s="192"/>
      <c r="G103" s="192"/>
      <c r="H103" s="193"/>
      <c r="I103" s="191"/>
      <c r="J103" s="197"/>
      <c r="K103" s="195"/>
      <c r="L103" s="195"/>
      <c r="M103" s="209"/>
      <c r="N103" s="195"/>
      <c r="O103" s="217"/>
      <c r="P103" s="196"/>
      <c r="Q103" s="322"/>
      <c r="R103" s="322"/>
      <c r="S103" s="322"/>
      <c r="T103" s="322">
        <f t="shared" si="5"/>
        <v>0</v>
      </c>
      <c r="U103" s="322">
        <f t="shared" si="6"/>
        <v>0</v>
      </c>
      <c r="V103" s="322"/>
      <c r="W103" s="322"/>
      <c r="X103" s="322"/>
      <c r="Y103" s="322"/>
    </row>
    <row r="104" spans="1:25">
      <c r="A104" s="322"/>
      <c r="B104" s="189" t="s">
        <v>187</v>
      </c>
      <c r="C104" s="217"/>
      <c r="D104" s="209">
        <v>0</v>
      </c>
      <c r="E104" s="223"/>
      <c r="F104" s="192">
        <f>$L$6</f>
        <v>0.12055342465753426</v>
      </c>
      <c r="G104" s="192"/>
      <c r="H104" s="193"/>
      <c r="I104" s="191"/>
      <c r="J104" s="197"/>
      <c r="K104" s="195"/>
      <c r="L104" s="195"/>
      <c r="M104" s="190"/>
      <c r="N104" s="195"/>
      <c r="O104" s="217"/>
      <c r="P104" s="196"/>
      <c r="Q104" s="322"/>
      <c r="R104" s="322"/>
      <c r="S104" s="322"/>
      <c r="T104" s="322">
        <f t="shared" si="5"/>
        <v>0.12055342465753426</v>
      </c>
      <c r="U104" s="322">
        <f t="shared" si="6"/>
        <v>0.12055342465753426</v>
      </c>
      <c r="V104" s="322"/>
      <c r="W104" s="322"/>
      <c r="X104" s="322"/>
      <c r="Y104" s="322"/>
    </row>
    <row r="105" spans="1:25">
      <c r="A105" s="322"/>
      <c r="B105" s="189" t="s">
        <v>188</v>
      </c>
      <c r="C105" s="217"/>
      <c r="D105" s="209">
        <v>0</v>
      </c>
      <c r="E105" s="223"/>
      <c r="F105" s="192"/>
      <c r="G105" s="192"/>
      <c r="H105" s="193"/>
      <c r="I105" s="191"/>
      <c r="J105" s="197"/>
      <c r="K105" s="195"/>
      <c r="L105" s="195"/>
      <c r="M105" s="190"/>
      <c r="N105" s="195"/>
      <c r="O105" s="217"/>
      <c r="P105" s="196"/>
      <c r="Q105" s="322"/>
      <c r="R105" s="322"/>
      <c r="S105" s="322"/>
      <c r="T105" s="322">
        <f t="shared" si="5"/>
        <v>0</v>
      </c>
      <c r="U105" s="322">
        <f t="shared" si="6"/>
        <v>0</v>
      </c>
      <c r="V105" s="322"/>
      <c r="W105" s="322"/>
      <c r="X105" s="322"/>
      <c r="Y105" s="322"/>
    </row>
    <row r="106" spans="1:25">
      <c r="A106" s="322"/>
      <c r="B106" s="189" t="s">
        <v>189</v>
      </c>
      <c r="C106" s="217"/>
      <c r="D106" s="209">
        <v>0</v>
      </c>
      <c r="E106" s="223"/>
      <c r="F106" s="192">
        <f>$L$6</f>
        <v>0.12055342465753426</v>
      </c>
      <c r="G106" s="192"/>
      <c r="H106" s="193"/>
      <c r="I106" s="191"/>
      <c r="J106" s="197"/>
      <c r="K106" s="195"/>
      <c r="L106" s="195"/>
      <c r="M106" s="190"/>
      <c r="N106" s="195"/>
      <c r="O106" s="217"/>
      <c r="P106" s="196"/>
      <c r="Q106" s="322"/>
      <c r="R106" s="322"/>
      <c r="S106" s="322"/>
      <c r="T106" s="322">
        <f t="shared" si="5"/>
        <v>0.12055342465753426</v>
      </c>
      <c r="U106" s="322">
        <f t="shared" si="6"/>
        <v>0.12055342465753426</v>
      </c>
      <c r="V106" s="322"/>
      <c r="W106" s="322"/>
      <c r="X106" s="322"/>
      <c r="Y106" s="322"/>
    </row>
    <row r="107" spans="1:25">
      <c r="A107" s="322"/>
      <c r="B107" s="189" t="s">
        <v>190</v>
      </c>
      <c r="C107" s="217"/>
      <c r="D107" s="209">
        <v>0</v>
      </c>
      <c r="E107" s="223"/>
      <c r="F107" s="192"/>
      <c r="G107" s="192"/>
      <c r="H107" s="193"/>
      <c r="I107" s="191"/>
      <c r="J107" s="197"/>
      <c r="K107" s="195"/>
      <c r="L107" s="195"/>
      <c r="M107" s="190"/>
      <c r="N107" s="195"/>
      <c r="O107" s="217"/>
      <c r="P107" s="196"/>
      <c r="Q107" s="322"/>
      <c r="R107" s="322"/>
      <c r="S107" s="322"/>
      <c r="T107" s="322">
        <f t="shared" si="5"/>
        <v>0</v>
      </c>
      <c r="U107" s="322">
        <f t="shared" si="6"/>
        <v>0</v>
      </c>
      <c r="V107" s="322"/>
      <c r="W107" s="322"/>
      <c r="X107" s="322"/>
      <c r="Y107" s="322"/>
    </row>
    <row r="108" spans="1:25">
      <c r="A108" s="322"/>
      <c r="B108" s="189" t="s">
        <v>191</v>
      </c>
      <c r="C108" s="217"/>
      <c r="D108" s="209">
        <v>0</v>
      </c>
      <c r="E108" s="193"/>
      <c r="F108" s="192">
        <f>$L$6</f>
        <v>0.12055342465753426</v>
      </c>
      <c r="G108" s="192"/>
      <c r="H108" s="193"/>
      <c r="I108" s="195"/>
      <c r="J108" s="197"/>
      <c r="K108" s="195"/>
      <c r="L108" s="195"/>
      <c r="M108" s="190"/>
      <c r="N108" s="195"/>
      <c r="O108" s="217"/>
      <c r="P108" s="196"/>
      <c r="Q108" s="322"/>
      <c r="R108" s="322"/>
      <c r="S108" s="322"/>
      <c r="T108" s="322">
        <f t="shared" si="5"/>
        <v>0.12055342465753426</v>
      </c>
      <c r="U108" s="322">
        <f t="shared" si="6"/>
        <v>0.12055342465753426</v>
      </c>
      <c r="V108" s="322"/>
      <c r="W108" s="322"/>
      <c r="X108" s="322"/>
      <c r="Y108" s="322"/>
    </row>
    <row r="109" spans="1:25">
      <c r="A109" s="322"/>
      <c r="B109" s="189" t="s">
        <v>192</v>
      </c>
      <c r="C109" s="217"/>
      <c r="D109" s="209">
        <v>0</v>
      </c>
      <c r="E109" s="193"/>
      <c r="F109" s="192"/>
      <c r="G109" s="192"/>
      <c r="H109" s="193"/>
      <c r="I109" s="195"/>
      <c r="J109" s="197"/>
      <c r="K109" s="195"/>
      <c r="L109" s="195"/>
      <c r="M109" s="190"/>
      <c r="N109" s="195"/>
      <c r="O109" s="217"/>
      <c r="P109" s="196"/>
      <c r="Q109" s="322"/>
      <c r="R109" s="322"/>
      <c r="S109" s="322"/>
      <c r="T109" s="322">
        <f t="shared" si="5"/>
        <v>0</v>
      </c>
      <c r="U109" s="322">
        <f t="shared" si="6"/>
        <v>0</v>
      </c>
      <c r="V109" s="322"/>
      <c r="W109" s="322"/>
      <c r="X109" s="322"/>
      <c r="Y109" s="322"/>
    </row>
    <row r="110" spans="1:25">
      <c r="A110" s="322"/>
      <c r="B110" s="189" t="s">
        <v>193</v>
      </c>
      <c r="C110" s="217"/>
      <c r="D110" s="209">
        <v>0</v>
      </c>
      <c r="E110" s="193"/>
      <c r="F110" s="192">
        <f>$L$6</f>
        <v>0.12055342465753426</v>
      </c>
      <c r="G110" s="192"/>
      <c r="H110" s="193"/>
      <c r="I110" s="195"/>
      <c r="J110" s="197"/>
      <c r="K110" s="195"/>
      <c r="L110" s="191"/>
      <c r="M110" s="190"/>
      <c r="N110" s="195"/>
      <c r="O110" s="217"/>
      <c r="P110" s="196"/>
      <c r="Q110" s="322"/>
      <c r="R110" s="322"/>
      <c r="S110" s="322"/>
      <c r="T110" s="322">
        <f t="shared" si="5"/>
        <v>0.12055342465753426</v>
      </c>
      <c r="U110" s="322">
        <f t="shared" si="6"/>
        <v>0.12055342465753426</v>
      </c>
      <c r="V110" s="322"/>
      <c r="W110" s="322"/>
      <c r="X110" s="322"/>
      <c r="Y110" s="322"/>
    </row>
    <row r="111" spans="1:25">
      <c r="A111" s="322"/>
      <c r="B111" s="189" t="s">
        <v>194</v>
      </c>
      <c r="C111" s="217"/>
      <c r="D111" s="209">
        <v>0</v>
      </c>
      <c r="E111" s="193"/>
      <c r="F111" s="192"/>
      <c r="G111" s="192"/>
      <c r="H111" s="193"/>
      <c r="I111" s="195"/>
      <c r="J111" s="197"/>
      <c r="K111" s="195"/>
      <c r="L111" s="191"/>
      <c r="M111" s="190"/>
      <c r="N111" s="195"/>
      <c r="O111" s="217"/>
      <c r="P111" s="196"/>
      <c r="Q111" s="322"/>
      <c r="R111" s="322"/>
      <c r="S111" s="322"/>
      <c r="T111" s="322">
        <f t="shared" si="5"/>
        <v>0</v>
      </c>
      <c r="U111" s="322">
        <f t="shared" si="6"/>
        <v>0</v>
      </c>
      <c r="V111" s="322"/>
      <c r="W111" s="322"/>
      <c r="X111" s="322"/>
      <c r="Y111" s="322"/>
    </row>
    <row r="112" spans="1:25">
      <c r="A112" s="322"/>
      <c r="B112" s="189" t="s">
        <v>195</v>
      </c>
      <c r="C112" s="227">
        <f>$L$3*1</f>
        <v>1</v>
      </c>
      <c r="D112" s="231">
        <f>$L$5</f>
        <v>1.5956164383561646</v>
      </c>
      <c r="E112" s="223">
        <f>$L$11</f>
        <v>1.89</v>
      </c>
      <c r="F112" s="192">
        <f>$L$6</f>
        <v>0.12055342465753426</v>
      </c>
      <c r="G112" s="192">
        <f t="shared" ref="G112:G126" si="7">$L$8</f>
        <v>8.0630640000000003E-2</v>
      </c>
      <c r="H112" s="193"/>
      <c r="I112" s="198">
        <f>$L$13</f>
        <v>0.22</v>
      </c>
      <c r="J112" s="197">
        <f t="shared" ref="J112:J126" si="8">$L$15</f>
        <v>2.5499999999999998E-2</v>
      </c>
      <c r="K112" s="200">
        <f>$L$16</f>
        <v>1.6</v>
      </c>
      <c r="L112" s="197">
        <f>$L$18</f>
        <v>2E-3</v>
      </c>
      <c r="M112" s="209">
        <f t="shared" ref="M112:M126" si="9">0.16</f>
        <v>0.16</v>
      </c>
      <c r="N112" s="195"/>
      <c r="O112" s="217"/>
      <c r="P112" s="196"/>
      <c r="Q112" s="322"/>
      <c r="R112" s="322"/>
      <c r="S112" s="322"/>
      <c r="T112" s="322">
        <f t="shared" si="5"/>
        <v>7.1893005030136985</v>
      </c>
      <c r="U112" s="322">
        <f t="shared" si="6"/>
        <v>7.4368005030136981</v>
      </c>
      <c r="V112" s="322"/>
      <c r="W112" s="322"/>
      <c r="X112" s="322"/>
      <c r="Y112" s="322"/>
    </row>
    <row r="113" spans="1:25">
      <c r="A113" s="322"/>
      <c r="B113" s="189" t="s">
        <v>196</v>
      </c>
      <c r="C113" s="227">
        <f>$L$3*1</f>
        <v>1</v>
      </c>
      <c r="D113" s="231">
        <f>$L$5</f>
        <v>1.5956164383561646</v>
      </c>
      <c r="E113" s="193"/>
      <c r="F113" s="192"/>
      <c r="G113" s="192">
        <f t="shared" si="7"/>
        <v>8.0630640000000003E-2</v>
      </c>
      <c r="H113" s="193"/>
      <c r="I113" s="195"/>
      <c r="J113" s="197">
        <f t="shared" si="8"/>
        <v>2.5499999999999998E-2</v>
      </c>
      <c r="K113" s="200">
        <f>$L$16</f>
        <v>1.6</v>
      </c>
      <c r="L113" s="197">
        <f>$L$18</f>
        <v>2E-3</v>
      </c>
      <c r="M113" s="209">
        <f t="shared" si="9"/>
        <v>0.16</v>
      </c>
      <c r="N113" s="195"/>
      <c r="O113" s="217"/>
      <c r="P113" s="196"/>
      <c r="Q113" s="322"/>
      <c r="R113" s="322"/>
      <c r="S113" s="322"/>
      <c r="T113" s="322">
        <f t="shared" si="5"/>
        <v>4.5187470783561645</v>
      </c>
      <c r="U113" s="322">
        <f t="shared" si="6"/>
        <v>4.5462470783561644</v>
      </c>
      <c r="V113" s="322"/>
      <c r="W113" s="322"/>
      <c r="X113" s="322"/>
      <c r="Y113" s="322"/>
    </row>
    <row r="114" spans="1:25">
      <c r="A114" s="322"/>
      <c r="B114" s="189" t="s">
        <v>197</v>
      </c>
      <c r="C114" s="217"/>
      <c r="D114" s="209">
        <v>0</v>
      </c>
      <c r="E114" s="193"/>
      <c r="F114" s="192">
        <f>$L$6</f>
        <v>0.12055342465753426</v>
      </c>
      <c r="G114" s="192">
        <f t="shared" si="7"/>
        <v>8.0630640000000003E-2</v>
      </c>
      <c r="H114" s="193"/>
      <c r="I114" s="195"/>
      <c r="J114" s="197">
        <f t="shared" si="8"/>
        <v>2.5499999999999998E-2</v>
      </c>
      <c r="K114" s="195"/>
      <c r="L114" s="197">
        <f>$L$18</f>
        <v>2E-3</v>
      </c>
      <c r="M114" s="209">
        <f t="shared" si="9"/>
        <v>0.16</v>
      </c>
      <c r="N114" s="195"/>
      <c r="O114" s="217"/>
      <c r="P114" s="196"/>
      <c r="Q114" s="322"/>
      <c r="R114" s="322"/>
      <c r="S114" s="322"/>
      <c r="T114" s="322">
        <f t="shared" si="5"/>
        <v>0.44368406465753429</v>
      </c>
      <c r="U114" s="322">
        <f t="shared" si="6"/>
        <v>0.47118406465753426</v>
      </c>
      <c r="V114" s="322"/>
      <c r="W114" s="322"/>
      <c r="X114" s="322"/>
      <c r="Y114" s="322"/>
    </row>
    <row r="115" spans="1:25">
      <c r="A115" s="322"/>
      <c r="B115" s="189" t="s">
        <v>198</v>
      </c>
      <c r="C115" s="217"/>
      <c r="D115" s="209">
        <v>0</v>
      </c>
      <c r="E115" s="193"/>
      <c r="F115" s="192"/>
      <c r="G115" s="192">
        <f t="shared" si="7"/>
        <v>8.0630640000000003E-2</v>
      </c>
      <c r="H115" s="193"/>
      <c r="I115" s="195"/>
      <c r="J115" s="197">
        <f t="shared" si="8"/>
        <v>2.5499999999999998E-2</v>
      </c>
      <c r="K115" s="195"/>
      <c r="L115" s="195"/>
      <c r="M115" s="209">
        <f>0.16</f>
        <v>0.16</v>
      </c>
      <c r="N115" s="195"/>
      <c r="O115" s="220">
        <f>$L$4</f>
        <v>0.99900000000000011</v>
      </c>
      <c r="P115" s="196"/>
      <c r="Q115" s="322"/>
      <c r="R115" s="322"/>
      <c r="S115" s="322"/>
      <c r="T115" s="322">
        <f t="shared" si="5"/>
        <v>1.3161306400000001</v>
      </c>
      <c r="U115" s="322">
        <f t="shared" si="6"/>
        <v>1.3416306400000002</v>
      </c>
      <c r="V115" s="322"/>
      <c r="W115" s="322"/>
      <c r="X115" s="322"/>
      <c r="Y115" s="322"/>
    </row>
    <row r="116" spans="1:25">
      <c r="A116" s="322"/>
      <c r="B116" s="189" t="s">
        <v>199</v>
      </c>
      <c r="C116" s="227"/>
      <c r="D116" s="209">
        <v>0</v>
      </c>
      <c r="E116" s="223"/>
      <c r="F116" s="192">
        <f>$L$6</f>
        <v>0.12055342465753426</v>
      </c>
      <c r="G116" s="192">
        <f t="shared" si="7"/>
        <v>8.0630640000000003E-2</v>
      </c>
      <c r="H116" s="193">
        <f>$L$9</f>
        <v>0.69</v>
      </c>
      <c r="I116" s="191"/>
      <c r="J116" s="197">
        <f t="shared" si="8"/>
        <v>2.5499999999999998E-2</v>
      </c>
      <c r="K116" s="195"/>
      <c r="L116" s="195"/>
      <c r="M116" s="209">
        <f t="shared" si="9"/>
        <v>0.16</v>
      </c>
      <c r="N116" s="195"/>
      <c r="O116" s="217"/>
      <c r="P116" s="196"/>
      <c r="Q116" s="322"/>
      <c r="R116" s="322"/>
      <c r="S116" s="322"/>
      <c r="T116" s="322">
        <f t="shared" si="5"/>
        <v>1.1276840646575341</v>
      </c>
      <c r="U116" s="322">
        <f t="shared" si="6"/>
        <v>1.1531840646575342</v>
      </c>
      <c r="V116" s="322"/>
      <c r="W116" s="322"/>
      <c r="X116" s="322"/>
      <c r="Y116" s="322"/>
    </row>
    <row r="117" spans="1:25">
      <c r="A117" s="322"/>
      <c r="B117" s="189" t="s">
        <v>200</v>
      </c>
      <c r="C117" s="227"/>
      <c r="D117" s="209">
        <v>0</v>
      </c>
      <c r="E117" s="193"/>
      <c r="F117" s="192"/>
      <c r="G117" s="192">
        <f t="shared" si="7"/>
        <v>8.0630640000000003E-2</v>
      </c>
      <c r="H117" s="193">
        <f>$L$10</f>
        <v>0.8</v>
      </c>
      <c r="I117" s="198">
        <f>$L$13</f>
        <v>0.22</v>
      </c>
      <c r="J117" s="197">
        <f t="shared" si="8"/>
        <v>2.5499999999999998E-2</v>
      </c>
      <c r="K117" s="195"/>
      <c r="L117" s="195"/>
      <c r="M117" s="209">
        <f t="shared" si="9"/>
        <v>0.16</v>
      </c>
      <c r="N117" s="195"/>
      <c r="O117" s="217"/>
      <c r="P117" s="196"/>
      <c r="Q117" s="322"/>
      <c r="R117" s="322"/>
      <c r="S117" s="322"/>
      <c r="T117" s="322">
        <f t="shared" si="5"/>
        <v>1.77713064</v>
      </c>
      <c r="U117" s="322">
        <f t="shared" si="6"/>
        <v>2.02263064</v>
      </c>
      <c r="V117" s="322"/>
      <c r="W117" s="322"/>
      <c r="X117" s="322"/>
      <c r="Y117" s="322"/>
    </row>
    <row r="118" spans="1:25">
      <c r="A118" s="322"/>
      <c r="B118" s="189" t="s">
        <v>201</v>
      </c>
      <c r="C118" s="217"/>
      <c r="D118" s="209">
        <v>0</v>
      </c>
      <c r="E118" s="193"/>
      <c r="F118" s="192">
        <f>$L$6</f>
        <v>0.12055342465753426</v>
      </c>
      <c r="G118" s="192">
        <f t="shared" si="7"/>
        <v>8.0630640000000003E-2</v>
      </c>
      <c r="H118" s="193"/>
      <c r="I118" s="195"/>
      <c r="J118" s="197">
        <f t="shared" si="8"/>
        <v>2.5499999999999998E-2</v>
      </c>
      <c r="K118" s="195"/>
      <c r="L118" s="195"/>
      <c r="M118" s="209">
        <f t="shared" si="9"/>
        <v>0.16</v>
      </c>
      <c r="N118" s="195"/>
      <c r="O118" s="217"/>
      <c r="P118" s="196"/>
      <c r="Q118" s="322"/>
      <c r="R118" s="322"/>
      <c r="S118" s="322"/>
      <c r="T118" s="322">
        <f t="shared" si="5"/>
        <v>0.43768406465753429</v>
      </c>
      <c r="U118" s="322">
        <f t="shared" si="6"/>
        <v>0.46318406465753426</v>
      </c>
      <c r="V118" s="322"/>
      <c r="W118" s="322"/>
      <c r="X118" s="322"/>
      <c r="Y118" s="322"/>
    </row>
    <row r="119" spans="1:25">
      <c r="A119" s="322"/>
      <c r="B119" s="189" t="s">
        <v>202</v>
      </c>
      <c r="C119" s="217"/>
      <c r="D119" s="209">
        <v>0</v>
      </c>
      <c r="E119" s="223">
        <f>$L$11</f>
        <v>1.89</v>
      </c>
      <c r="F119" s="192"/>
      <c r="G119" s="192">
        <f t="shared" si="7"/>
        <v>8.0630640000000003E-2</v>
      </c>
      <c r="H119" s="193"/>
      <c r="I119" s="195"/>
      <c r="J119" s="197">
        <f t="shared" si="8"/>
        <v>2.5499999999999998E-2</v>
      </c>
      <c r="K119" s="195"/>
      <c r="L119" s="195"/>
      <c r="M119" s="209">
        <f t="shared" si="9"/>
        <v>0.16</v>
      </c>
      <c r="N119" s="195"/>
      <c r="O119" s="217"/>
      <c r="P119" s="196"/>
      <c r="Q119" s="322"/>
      <c r="R119" s="322"/>
      <c r="S119" s="322"/>
      <c r="T119" s="322">
        <f t="shared" si="5"/>
        <v>2.2071306399999999</v>
      </c>
      <c r="U119" s="322">
        <f t="shared" si="6"/>
        <v>2.23263064</v>
      </c>
      <c r="V119" s="322"/>
      <c r="W119" s="322"/>
      <c r="X119" s="322"/>
      <c r="Y119" s="322"/>
    </row>
    <row r="120" spans="1:25">
      <c r="A120" s="322"/>
      <c r="B120" s="189" t="s">
        <v>203</v>
      </c>
      <c r="C120" s="217"/>
      <c r="D120" s="209">
        <v>0</v>
      </c>
      <c r="E120" s="193"/>
      <c r="F120" s="192">
        <f>$L$6</f>
        <v>0.12055342465753426</v>
      </c>
      <c r="G120" s="192">
        <f t="shared" si="7"/>
        <v>8.0630640000000003E-2</v>
      </c>
      <c r="H120" s="193"/>
      <c r="I120" s="198"/>
      <c r="J120" s="197">
        <f t="shared" si="8"/>
        <v>2.5499999999999998E-2</v>
      </c>
      <c r="K120" s="195"/>
      <c r="L120" s="195"/>
      <c r="M120" s="209">
        <f t="shared" si="9"/>
        <v>0.16</v>
      </c>
      <c r="N120" s="197">
        <f>$L$19</f>
        <v>0.55000000000000004</v>
      </c>
      <c r="O120" s="217"/>
      <c r="P120" s="196"/>
      <c r="Q120" s="322"/>
      <c r="R120" s="322"/>
      <c r="S120" s="322"/>
      <c r="T120" s="322">
        <f t="shared" si="5"/>
        <v>2.0876840646575343</v>
      </c>
      <c r="U120" s="322">
        <f t="shared" si="6"/>
        <v>2.6631840646575342</v>
      </c>
      <c r="V120" s="322"/>
      <c r="W120" s="322"/>
      <c r="X120" s="322"/>
      <c r="Y120" s="322"/>
    </row>
    <row r="121" spans="1:25">
      <c r="A121" s="322"/>
      <c r="B121" s="189" t="s">
        <v>204</v>
      </c>
      <c r="C121" s="217"/>
      <c r="D121" s="209">
        <v>0</v>
      </c>
      <c r="E121" s="193"/>
      <c r="F121" s="192"/>
      <c r="G121" s="192">
        <f t="shared" si="7"/>
        <v>8.0630640000000003E-2</v>
      </c>
      <c r="H121" s="193"/>
      <c r="I121" s="195"/>
      <c r="J121" s="197">
        <f t="shared" si="8"/>
        <v>2.5499999999999998E-2</v>
      </c>
      <c r="K121" s="195"/>
      <c r="L121" s="195"/>
      <c r="M121" s="209">
        <f t="shared" si="9"/>
        <v>0.16</v>
      </c>
      <c r="N121" s="195"/>
      <c r="O121" s="217"/>
      <c r="P121" s="196"/>
      <c r="Q121" s="322"/>
      <c r="R121" s="322"/>
      <c r="S121" s="322"/>
      <c r="T121" s="322">
        <f t="shared" si="5"/>
        <v>0.31713064000000002</v>
      </c>
      <c r="U121" s="322">
        <f t="shared" si="6"/>
        <v>0.34263063999999999</v>
      </c>
      <c r="V121" s="322"/>
      <c r="W121" s="322"/>
      <c r="X121" s="322"/>
      <c r="Y121" s="322"/>
    </row>
    <row r="122" spans="1:25">
      <c r="A122" s="322"/>
      <c r="B122" s="189" t="s">
        <v>205</v>
      </c>
      <c r="C122" s="217"/>
      <c r="D122" s="209">
        <v>0</v>
      </c>
      <c r="E122" s="193"/>
      <c r="F122" s="192">
        <f>$L$6</f>
        <v>0.12055342465753426</v>
      </c>
      <c r="G122" s="192">
        <f t="shared" si="7"/>
        <v>8.0630640000000003E-2</v>
      </c>
      <c r="H122" s="193"/>
      <c r="I122" s="195"/>
      <c r="J122" s="197">
        <f t="shared" si="8"/>
        <v>2.5499999999999998E-2</v>
      </c>
      <c r="K122" s="195"/>
      <c r="L122" s="195"/>
      <c r="M122" s="209">
        <f t="shared" si="9"/>
        <v>0.16</v>
      </c>
      <c r="N122" s="195"/>
      <c r="O122" s="217"/>
      <c r="P122" s="196"/>
      <c r="Q122" s="322"/>
      <c r="R122" s="322"/>
      <c r="S122" s="322"/>
      <c r="T122" s="322">
        <f t="shared" si="5"/>
        <v>0.43768406465753429</v>
      </c>
      <c r="U122" s="322">
        <f t="shared" si="6"/>
        <v>0.46318406465753426</v>
      </c>
      <c r="V122" s="322"/>
      <c r="W122" s="322"/>
      <c r="X122" s="322"/>
      <c r="Y122" s="322"/>
    </row>
    <row r="123" spans="1:25">
      <c r="A123" s="322"/>
      <c r="B123" s="189" t="s">
        <v>206</v>
      </c>
      <c r="C123" s="217"/>
      <c r="D123" s="209">
        <v>0</v>
      </c>
      <c r="E123" s="193"/>
      <c r="F123" s="192"/>
      <c r="G123" s="192">
        <f t="shared" si="7"/>
        <v>8.0630640000000003E-2</v>
      </c>
      <c r="H123" s="193"/>
      <c r="I123" s="195"/>
      <c r="J123" s="197">
        <f t="shared" si="8"/>
        <v>2.5499999999999998E-2</v>
      </c>
      <c r="K123" s="195"/>
      <c r="L123" s="195"/>
      <c r="M123" s="209">
        <f t="shared" si="9"/>
        <v>0.16</v>
      </c>
      <c r="N123" s="195"/>
      <c r="O123" s="217"/>
      <c r="P123" s="196"/>
      <c r="Q123" s="322"/>
      <c r="R123" s="322"/>
      <c r="S123" s="322"/>
      <c r="T123" s="322">
        <f t="shared" si="5"/>
        <v>0.31713064000000002</v>
      </c>
      <c r="U123" s="322">
        <f t="shared" si="6"/>
        <v>0.34263063999999999</v>
      </c>
      <c r="V123" s="322"/>
      <c r="W123" s="322"/>
      <c r="X123" s="322"/>
      <c r="Y123" s="322"/>
    </row>
    <row r="124" spans="1:25">
      <c r="A124" s="322"/>
      <c r="B124" s="189" t="s">
        <v>207</v>
      </c>
      <c r="C124" s="217"/>
      <c r="D124" s="209">
        <v>0</v>
      </c>
      <c r="E124" s="193"/>
      <c r="F124" s="192">
        <f>$L$6</f>
        <v>0.12055342465753426</v>
      </c>
      <c r="G124" s="192">
        <f t="shared" si="7"/>
        <v>8.0630640000000003E-2</v>
      </c>
      <c r="H124" s="193"/>
      <c r="I124" s="195"/>
      <c r="J124" s="197">
        <f t="shared" si="8"/>
        <v>2.5499999999999998E-2</v>
      </c>
      <c r="K124" s="195"/>
      <c r="L124" s="195"/>
      <c r="M124" s="209">
        <f t="shared" si="9"/>
        <v>0.16</v>
      </c>
      <c r="N124" s="195"/>
      <c r="O124" s="217"/>
      <c r="P124" s="196"/>
      <c r="Q124" s="322"/>
      <c r="R124" s="322"/>
      <c r="S124" s="322"/>
      <c r="T124" s="322">
        <f t="shared" si="5"/>
        <v>0.43768406465753429</v>
      </c>
      <c r="U124" s="322">
        <f t="shared" si="6"/>
        <v>0.46318406465753426</v>
      </c>
      <c r="V124" s="322"/>
      <c r="W124" s="322"/>
      <c r="X124" s="322"/>
      <c r="Y124" s="322"/>
    </row>
    <row r="125" spans="1:25">
      <c r="A125" s="322"/>
      <c r="B125" s="189" t="s">
        <v>208</v>
      </c>
      <c r="C125" s="217"/>
      <c r="D125" s="209">
        <v>0</v>
      </c>
      <c r="E125" s="193"/>
      <c r="F125" s="192"/>
      <c r="G125" s="192">
        <f t="shared" si="7"/>
        <v>8.0630640000000003E-2</v>
      </c>
      <c r="H125" s="193"/>
      <c r="I125" s="195"/>
      <c r="J125" s="197">
        <f t="shared" si="8"/>
        <v>2.5499999999999998E-2</v>
      </c>
      <c r="K125" s="195"/>
      <c r="L125" s="195"/>
      <c r="M125" s="209">
        <f t="shared" si="9"/>
        <v>0.16</v>
      </c>
      <c r="N125" s="195"/>
      <c r="O125" s="217"/>
      <c r="P125" s="196"/>
      <c r="Q125" s="322"/>
      <c r="R125" s="322"/>
      <c r="S125" s="322"/>
      <c r="T125" s="322">
        <f t="shared" si="5"/>
        <v>0.31713064000000002</v>
      </c>
      <c r="U125" s="322">
        <f t="shared" si="6"/>
        <v>0.34263063999999999</v>
      </c>
      <c r="V125" s="322"/>
      <c r="W125" s="322"/>
      <c r="X125" s="322"/>
      <c r="Y125" s="322"/>
    </row>
    <row r="126" spans="1:25">
      <c r="A126" s="322"/>
      <c r="B126" s="189" t="s">
        <v>209</v>
      </c>
      <c r="C126" s="217"/>
      <c r="D126" s="209">
        <v>0</v>
      </c>
      <c r="E126" s="193"/>
      <c r="F126" s="192">
        <f>$L$6</f>
        <v>0.12055342465753426</v>
      </c>
      <c r="G126" s="192">
        <f t="shared" si="7"/>
        <v>8.0630640000000003E-2</v>
      </c>
      <c r="H126" s="193"/>
      <c r="I126" s="195"/>
      <c r="J126" s="197">
        <f t="shared" si="8"/>
        <v>2.5499999999999998E-2</v>
      </c>
      <c r="K126" s="195"/>
      <c r="L126" s="195"/>
      <c r="M126" s="209">
        <f t="shared" si="9"/>
        <v>0.16</v>
      </c>
      <c r="N126" s="195"/>
      <c r="O126" s="217"/>
      <c r="P126" s="196"/>
      <c r="Q126" s="322"/>
      <c r="R126" s="322"/>
      <c r="S126" s="322"/>
      <c r="T126" s="322">
        <f t="shared" si="5"/>
        <v>0.43768406465753429</v>
      </c>
      <c r="U126" s="322">
        <f t="shared" si="6"/>
        <v>0.46318406465753426</v>
      </c>
      <c r="V126" s="322"/>
      <c r="W126" s="322"/>
      <c r="X126" s="322"/>
      <c r="Y126" s="322"/>
    </row>
    <row r="127" spans="1:25">
      <c r="A127" s="322"/>
      <c r="B127" s="185" t="s">
        <v>210</v>
      </c>
      <c r="C127" s="218"/>
      <c r="D127" s="228"/>
      <c r="E127" s="202"/>
      <c r="F127" s="201"/>
      <c r="G127" s="201"/>
      <c r="H127" s="202"/>
      <c r="I127" s="204"/>
      <c r="J127" s="229"/>
      <c r="K127" s="204"/>
      <c r="L127" s="204"/>
      <c r="M127" s="228"/>
      <c r="N127" s="204"/>
      <c r="O127" s="218"/>
      <c r="P127" s="196"/>
      <c r="Q127" s="322"/>
      <c r="R127" s="322"/>
      <c r="S127" s="322"/>
      <c r="T127" s="322">
        <f t="shared" si="5"/>
        <v>0</v>
      </c>
      <c r="U127" s="322">
        <f t="shared" si="6"/>
        <v>0</v>
      </c>
      <c r="V127" s="322"/>
      <c r="W127" s="322"/>
      <c r="X127" s="322"/>
      <c r="Y127" s="322"/>
    </row>
    <row r="128" spans="1:25">
      <c r="A128" s="322"/>
      <c r="B128" s="321"/>
      <c r="C128" s="196"/>
      <c r="D128" s="196"/>
      <c r="E128" s="331"/>
      <c r="F128" s="332"/>
      <c r="G128" s="332"/>
      <c r="H128" s="331"/>
      <c r="I128" s="196"/>
      <c r="J128" s="333"/>
      <c r="K128" s="196"/>
      <c r="L128" s="329"/>
      <c r="M128" s="329"/>
      <c r="N128" s="329"/>
      <c r="O128" s="329"/>
      <c r="P128" s="196"/>
      <c r="Q128" s="322"/>
      <c r="R128" s="322"/>
      <c r="S128" s="322"/>
      <c r="T128" s="322"/>
      <c r="U128" s="322"/>
      <c r="V128" s="322"/>
      <c r="W128" s="322"/>
      <c r="X128" s="322"/>
      <c r="Y128" s="322"/>
    </row>
    <row r="129" spans="1:25">
      <c r="A129" s="322"/>
      <c r="B129" s="322"/>
      <c r="C129" s="322"/>
      <c r="D129" s="322"/>
      <c r="E129" s="369">
        <v>5</v>
      </c>
      <c r="F129" s="322"/>
      <c r="G129" s="322"/>
      <c r="H129" s="322"/>
      <c r="I129" s="322"/>
      <c r="J129" s="322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 t="s">
        <v>154</v>
      </c>
      <c r="W129" s="322" t="s">
        <v>155</v>
      </c>
      <c r="X129" s="322"/>
      <c r="Y129" s="322"/>
    </row>
    <row r="130" spans="1:25">
      <c r="A130" s="322"/>
      <c r="B130" s="330"/>
      <c r="C130" s="322"/>
      <c r="D130" s="322"/>
      <c r="E130" s="322"/>
      <c r="F130" s="322"/>
      <c r="G130" s="322"/>
      <c r="H130" s="322"/>
      <c r="I130" s="322"/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>
        <v>5</v>
      </c>
      <c r="W130" s="322">
        <v>6</v>
      </c>
      <c r="X130" s="322"/>
      <c r="Y130" s="322"/>
    </row>
    <row r="131" spans="1:25" ht="15" customHeight="1">
      <c r="A131" s="322"/>
      <c r="B131" s="181" t="s">
        <v>37</v>
      </c>
      <c r="C131" s="210" t="s">
        <v>38</v>
      </c>
      <c r="D131" s="182" t="s">
        <v>39</v>
      </c>
      <c r="E131" s="206" t="s">
        <v>40</v>
      </c>
      <c r="F131" s="400" t="s">
        <v>142</v>
      </c>
      <c r="G131" s="182" t="s">
        <v>33</v>
      </c>
      <c r="H131" s="182" t="s">
        <v>41</v>
      </c>
      <c r="I131" s="183" t="s">
        <v>42</v>
      </c>
      <c r="J131" s="184" t="s">
        <v>43</v>
      </c>
      <c r="K131" s="183" t="s">
        <v>143</v>
      </c>
      <c r="L131" s="402" t="s">
        <v>144</v>
      </c>
      <c r="M131" s="206" t="s">
        <v>139</v>
      </c>
      <c r="N131" s="184" t="s">
        <v>157</v>
      </c>
      <c r="O131" s="215" t="s">
        <v>158</v>
      </c>
      <c r="P131" s="321"/>
      <c r="Q131" s="322"/>
      <c r="R131" s="322"/>
      <c r="S131" s="322"/>
      <c r="T131" s="322"/>
      <c r="U131" s="322"/>
      <c r="V131" s="322"/>
      <c r="W131" s="322"/>
      <c r="X131" s="322"/>
      <c r="Y131" s="322"/>
    </row>
    <row r="132" spans="1:25">
      <c r="A132" s="322"/>
      <c r="B132" s="185"/>
      <c r="C132" s="211"/>
      <c r="D132" s="186"/>
      <c r="E132" s="207" t="s">
        <v>39</v>
      </c>
      <c r="F132" s="401"/>
      <c r="G132" s="186"/>
      <c r="H132" s="186"/>
      <c r="I132" s="187"/>
      <c r="J132" s="188"/>
      <c r="K132" s="187"/>
      <c r="L132" s="403"/>
      <c r="M132" s="207"/>
      <c r="N132" s="188"/>
      <c r="O132" s="216"/>
      <c r="P132" s="321"/>
      <c r="Q132" s="322"/>
      <c r="R132" s="322"/>
      <c r="S132" s="322"/>
      <c r="T132" s="322"/>
      <c r="U132" s="322"/>
      <c r="V132" s="322"/>
      <c r="W132" s="322"/>
      <c r="X132" s="322"/>
      <c r="Y132" s="322"/>
    </row>
    <row r="133" spans="1:25">
      <c r="A133" s="322"/>
      <c r="B133" s="189" t="s">
        <v>163</v>
      </c>
      <c r="C133" s="212"/>
      <c r="D133" s="190">
        <v>0</v>
      </c>
      <c r="E133" s="223"/>
      <c r="F133" s="192">
        <f>$L$6</f>
        <v>0.12055342465753426</v>
      </c>
      <c r="G133" s="190"/>
      <c r="H133" s="193"/>
      <c r="I133" s="194"/>
      <c r="J133" s="195"/>
      <c r="K133" s="194"/>
      <c r="L133" s="195"/>
      <c r="M133" s="208"/>
      <c r="N133" s="195"/>
      <c r="O133" s="217"/>
      <c r="P133" s="196"/>
      <c r="Q133" s="322"/>
      <c r="R133" s="322"/>
      <c r="S133" s="322"/>
      <c r="T133" s="322"/>
      <c r="U133" s="322"/>
      <c r="V133" s="322">
        <f t="shared" ref="V133:V180" si="10">(D133+E133+F133+G133+H133++M133+O133+C133)+($V$130*(I133+J133+L133+N133)+K133)</f>
        <v>0.12055342465753426</v>
      </c>
      <c r="W133" s="322">
        <f t="shared" ref="W133:W180" si="11">(D133+E133+F133+G133+H133++M133+O133+C133)+($W$130*(I133+J133+L133+N133)+K133)</f>
        <v>0.12055342465753426</v>
      </c>
      <c r="X133" s="322"/>
      <c r="Y133" s="322"/>
    </row>
    <row r="134" spans="1:25">
      <c r="A134" s="322"/>
      <c r="B134" s="189" t="s">
        <v>164</v>
      </c>
      <c r="C134" s="212"/>
      <c r="D134" s="190">
        <v>0</v>
      </c>
      <c r="E134" s="223"/>
      <c r="F134" s="192"/>
      <c r="G134" s="190"/>
      <c r="H134" s="193"/>
      <c r="I134" s="194"/>
      <c r="J134" s="195"/>
      <c r="K134" s="194"/>
      <c r="L134" s="195"/>
      <c r="M134" s="208"/>
      <c r="N134" s="195"/>
      <c r="O134" s="217"/>
      <c r="P134" s="196"/>
      <c r="Q134" s="322"/>
      <c r="R134" s="322"/>
      <c r="S134" s="322"/>
      <c r="T134" s="322"/>
      <c r="U134" s="322"/>
      <c r="V134" s="322">
        <f t="shared" si="10"/>
        <v>0</v>
      </c>
      <c r="W134" s="322">
        <f t="shared" si="11"/>
        <v>0</v>
      </c>
      <c r="X134" s="322"/>
      <c r="Y134" s="322"/>
    </row>
    <row r="135" spans="1:25">
      <c r="A135" s="322"/>
      <c r="B135" s="189" t="s">
        <v>165</v>
      </c>
      <c r="C135" s="212"/>
      <c r="D135" s="190">
        <v>0</v>
      </c>
      <c r="E135" s="223"/>
      <c r="F135" s="192">
        <f>$L$6</f>
        <v>0.12055342465753426</v>
      </c>
      <c r="G135" s="190"/>
      <c r="H135" s="193"/>
      <c r="I135" s="194"/>
      <c r="J135" s="195"/>
      <c r="K135" s="194"/>
      <c r="L135" s="195"/>
      <c r="M135" s="208"/>
      <c r="N135" s="195"/>
      <c r="O135" s="217"/>
      <c r="P135" s="196"/>
      <c r="Q135" s="322"/>
      <c r="R135" s="322"/>
      <c r="S135" s="322"/>
      <c r="T135" s="322"/>
      <c r="U135" s="322"/>
      <c r="V135" s="322">
        <f t="shared" si="10"/>
        <v>0.12055342465753426</v>
      </c>
      <c r="W135" s="322">
        <f t="shared" si="11"/>
        <v>0.12055342465753426</v>
      </c>
      <c r="X135" s="322"/>
      <c r="Y135" s="322"/>
    </row>
    <row r="136" spans="1:25">
      <c r="A136" s="322"/>
      <c r="B136" s="189" t="s">
        <v>166</v>
      </c>
      <c r="C136" s="212"/>
      <c r="D136" s="190">
        <v>0</v>
      </c>
      <c r="E136" s="223"/>
      <c r="F136" s="192"/>
      <c r="G136" s="190"/>
      <c r="H136" s="193"/>
      <c r="I136" s="194"/>
      <c r="J136" s="195"/>
      <c r="K136" s="194"/>
      <c r="L136" s="195"/>
      <c r="M136" s="208"/>
      <c r="N136" s="195"/>
      <c r="O136" s="217"/>
      <c r="P136" s="196"/>
      <c r="Q136" s="322"/>
      <c r="R136" s="322"/>
      <c r="S136" s="322"/>
      <c r="T136" s="322"/>
      <c r="U136" s="322"/>
      <c r="V136" s="322">
        <f t="shared" si="10"/>
        <v>0</v>
      </c>
      <c r="W136" s="322">
        <f t="shared" si="11"/>
        <v>0</v>
      </c>
      <c r="X136" s="322"/>
      <c r="Y136" s="322"/>
    </row>
    <row r="137" spans="1:25">
      <c r="A137" s="322"/>
      <c r="B137" s="189" t="s">
        <v>167</v>
      </c>
      <c r="C137" s="212"/>
      <c r="D137" s="190">
        <v>0</v>
      </c>
      <c r="E137" s="223"/>
      <c r="F137" s="192">
        <f>$L$6</f>
        <v>0.12055342465753426</v>
      </c>
      <c r="G137" s="190"/>
      <c r="H137" s="193"/>
      <c r="I137" s="194"/>
      <c r="J137" s="197"/>
      <c r="K137" s="194"/>
      <c r="L137" s="195"/>
      <c r="M137" s="208"/>
      <c r="N137" s="195"/>
      <c r="O137" s="217"/>
      <c r="P137" s="196"/>
      <c r="Q137" s="322"/>
      <c r="R137" s="322"/>
      <c r="S137" s="322"/>
      <c r="T137" s="322"/>
      <c r="U137" s="322"/>
      <c r="V137" s="322">
        <f t="shared" si="10"/>
        <v>0.12055342465753426</v>
      </c>
      <c r="W137" s="322">
        <f t="shared" si="11"/>
        <v>0.12055342465753426</v>
      </c>
      <c r="X137" s="322"/>
      <c r="Y137" s="322"/>
    </row>
    <row r="138" spans="1:25">
      <c r="A138" s="322"/>
      <c r="B138" s="189" t="s">
        <v>168</v>
      </c>
      <c r="C138" s="217"/>
      <c r="D138" s="209">
        <v>0</v>
      </c>
      <c r="E138" s="223"/>
      <c r="F138" s="192"/>
      <c r="G138" s="190"/>
      <c r="H138" s="193"/>
      <c r="I138" s="194"/>
      <c r="J138" s="195"/>
      <c r="K138" s="194"/>
      <c r="L138" s="195"/>
      <c r="M138" s="208"/>
      <c r="N138" s="195"/>
      <c r="O138" s="217"/>
      <c r="P138" s="196"/>
      <c r="Q138" s="322"/>
      <c r="R138" s="322"/>
      <c r="S138" s="322"/>
      <c r="T138" s="322"/>
      <c r="U138" s="322"/>
      <c r="V138" s="322">
        <f t="shared" si="10"/>
        <v>0</v>
      </c>
      <c r="W138" s="322">
        <f t="shared" si="11"/>
        <v>0</v>
      </c>
      <c r="X138" s="322"/>
      <c r="Y138" s="322"/>
    </row>
    <row r="139" spans="1:25">
      <c r="A139" s="322"/>
      <c r="B139" s="189" t="s">
        <v>169</v>
      </c>
      <c r="C139" s="217"/>
      <c r="D139" s="209">
        <v>0</v>
      </c>
      <c r="E139" s="223"/>
      <c r="F139" s="192">
        <f>$L$6</f>
        <v>0.12055342465753426</v>
      </c>
      <c r="G139" s="190"/>
      <c r="H139" s="193"/>
      <c r="I139" s="194"/>
      <c r="J139" s="195"/>
      <c r="K139" s="194"/>
      <c r="L139" s="195"/>
      <c r="M139" s="208"/>
      <c r="N139" s="195"/>
      <c r="O139" s="217"/>
      <c r="P139" s="196"/>
      <c r="Q139" s="322"/>
      <c r="R139" s="322"/>
      <c r="S139" s="322"/>
      <c r="T139" s="322"/>
      <c r="U139" s="322"/>
      <c r="V139" s="322">
        <f t="shared" si="10"/>
        <v>0.12055342465753426</v>
      </c>
      <c r="W139" s="322">
        <f t="shared" si="11"/>
        <v>0.12055342465753426</v>
      </c>
      <c r="X139" s="322"/>
      <c r="Y139" s="322"/>
    </row>
    <row r="140" spans="1:25">
      <c r="A140" s="322"/>
      <c r="B140" s="189" t="s">
        <v>170</v>
      </c>
      <c r="C140" s="217"/>
      <c r="D140" s="209">
        <v>0</v>
      </c>
      <c r="E140" s="223"/>
      <c r="F140" s="192"/>
      <c r="G140" s="192"/>
      <c r="H140" s="193"/>
      <c r="I140" s="198"/>
      <c r="J140" s="197"/>
      <c r="K140" s="194"/>
      <c r="L140" s="195"/>
      <c r="M140" s="190"/>
      <c r="N140" s="225"/>
      <c r="O140" s="217"/>
      <c r="P140" s="196"/>
      <c r="Q140" s="322"/>
      <c r="R140" s="322"/>
      <c r="S140" s="322"/>
      <c r="T140" s="322"/>
      <c r="U140" s="322"/>
      <c r="V140" s="322">
        <f t="shared" si="10"/>
        <v>0</v>
      </c>
      <c r="W140" s="322">
        <f t="shared" si="11"/>
        <v>0</v>
      </c>
      <c r="X140" s="322"/>
      <c r="Y140" s="322"/>
    </row>
    <row r="141" spans="1:25">
      <c r="A141" s="322"/>
      <c r="B141" s="189" t="s">
        <v>171</v>
      </c>
      <c r="C141" s="217"/>
      <c r="D141" s="209">
        <v>0</v>
      </c>
      <c r="E141" s="223"/>
      <c r="F141" s="192">
        <f>$L$6</f>
        <v>0.12055342465753426</v>
      </c>
      <c r="G141" s="192"/>
      <c r="H141" s="193"/>
      <c r="I141" s="198"/>
      <c r="J141" s="197"/>
      <c r="K141" s="194"/>
      <c r="L141" s="195"/>
      <c r="M141" s="190"/>
      <c r="N141" s="191"/>
      <c r="O141" s="217"/>
      <c r="P141" s="196"/>
      <c r="Q141" s="322"/>
      <c r="R141" s="322"/>
      <c r="S141" s="322"/>
      <c r="T141" s="322"/>
      <c r="U141" s="322"/>
      <c r="V141" s="322">
        <f t="shared" si="10"/>
        <v>0.12055342465753426</v>
      </c>
      <c r="W141" s="322">
        <f t="shared" si="11"/>
        <v>0.12055342465753426</v>
      </c>
      <c r="X141" s="322"/>
      <c r="Y141" s="322"/>
    </row>
    <row r="142" spans="1:25">
      <c r="A142" s="322"/>
      <c r="B142" s="189" t="s">
        <v>172</v>
      </c>
      <c r="C142" s="217"/>
      <c r="D142" s="209">
        <v>0</v>
      </c>
      <c r="E142" s="223"/>
      <c r="F142" s="192"/>
      <c r="G142" s="192"/>
      <c r="H142" s="193"/>
      <c r="I142" s="198"/>
      <c r="J142" s="197"/>
      <c r="K142" s="200"/>
      <c r="L142" s="195"/>
      <c r="M142" s="190"/>
      <c r="N142" s="225"/>
      <c r="O142" s="217"/>
      <c r="P142" s="196"/>
      <c r="Q142" s="322"/>
      <c r="R142" s="322"/>
      <c r="S142" s="322"/>
      <c r="T142" s="322"/>
      <c r="U142" s="322"/>
      <c r="V142" s="322">
        <f t="shared" si="10"/>
        <v>0</v>
      </c>
      <c r="W142" s="322">
        <f t="shared" si="11"/>
        <v>0</v>
      </c>
      <c r="X142" s="322"/>
      <c r="Y142" s="322"/>
    </row>
    <row r="143" spans="1:25">
      <c r="A143" s="322"/>
      <c r="B143" s="189" t="s">
        <v>173</v>
      </c>
      <c r="C143" s="217"/>
      <c r="D143" s="209">
        <v>0</v>
      </c>
      <c r="E143" s="223"/>
      <c r="F143" s="192">
        <f>$L$6</f>
        <v>0.12055342465753426</v>
      </c>
      <c r="G143" s="192"/>
      <c r="H143" s="193"/>
      <c r="I143" s="194"/>
      <c r="J143" s="197"/>
      <c r="K143" s="200"/>
      <c r="L143" s="195"/>
      <c r="M143" s="190"/>
      <c r="N143" s="225"/>
      <c r="O143" s="217"/>
      <c r="P143" s="196"/>
      <c r="Q143" s="322"/>
      <c r="R143" s="322"/>
      <c r="S143" s="322"/>
      <c r="T143" s="322"/>
      <c r="U143" s="322"/>
      <c r="V143" s="322">
        <f t="shared" si="10"/>
        <v>0.12055342465753426</v>
      </c>
      <c r="W143" s="322">
        <f t="shared" si="11"/>
        <v>0.12055342465753426</v>
      </c>
      <c r="X143" s="322"/>
      <c r="Y143" s="322"/>
    </row>
    <row r="144" spans="1:25">
      <c r="A144" s="322"/>
      <c r="B144" s="189" t="s">
        <v>174</v>
      </c>
      <c r="C144" s="217"/>
      <c r="D144" s="209">
        <v>0</v>
      </c>
      <c r="E144" s="223"/>
      <c r="F144" s="192"/>
      <c r="G144" s="192"/>
      <c r="H144" s="193"/>
      <c r="I144" s="194"/>
      <c r="J144" s="197"/>
      <c r="K144" s="200"/>
      <c r="L144" s="195"/>
      <c r="M144" s="190"/>
      <c r="N144" s="225"/>
      <c r="O144" s="217"/>
      <c r="P144" s="196"/>
      <c r="Q144" s="322"/>
      <c r="R144" s="322"/>
      <c r="S144" s="322"/>
      <c r="T144" s="322"/>
      <c r="U144" s="322"/>
      <c r="V144" s="322">
        <f t="shared" si="10"/>
        <v>0</v>
      </c>
      <c r="W144" s="322">
        <f t="shared" si="11"/>
        <v>0</v>
      </c>
      <c r="X144" s="322"/>
      <c r="Y144" s="322"/>
    </row>
    <row r="145" spans="1:25">
      <c r="A145" s="322"/>
      <c r="B145" s="189" t="s">
        <v>175</v>
      </c>
      <c r="C145" s="217"/>
      <c r="D145" s="209">
        <v>0</v>
      </c>
      <c r="E145" s="223"/>
      <c r="F145" s="192">
        <f>$L$6</f>
        <v>0.12055342465753426</v>
      </c>
      <c r="G145" s="192"/>
      <c r="H145" s="193"/>
      <c r="I145" s="194"/>
      <c r="J145" s="197"/>
      <c r="K145" s="194"/>
      <c r="L145" s="195"/>
      <c r="M145" s="190"/>
      <c r="N145" s="225"/>
      <c r="O145" s="217"/>
      <c r="P145" s="196"/>
      <c r="Q145" s="322"/>
      <c r="R145" s="322"/>
      <c r="S145" s="322"/>
      <c r="T145" s="322"/>
      <c r="U145" s="322"/>
      <c r="V145" s="322">
        <f t="shared" si="10"/>
        <v>0.12055342465753426</v>
      </c>
      <c r="W145" s="322">
        <f t="shared" si="11"/>
        <v>0.12055342465753426</v>
      </c>
      <c r="X145" s="322"/>
      <c r="Y145" s="322"/>
    </row>
    <row r="146" spans="1:25">
      <c r="A146" s="322"/>
      <c r="B146" s="189" t="s">
        <v>176</v>
      </c>
      <c r="C146" s="217"/>
      <c r="D146" s="209">
        <v>0</v>
      </c>
      <c r="E146" s="223"/>
      <c r="F146" s="192"/>
      <c r="G146" s="192"/>
      <c r="H146" s="193"/>
      <c r="I146" s="198"/>
      <c r="J146" s="197"/>
      <c r="K146" s="199"/>
      <c r="L146" s="195"/>
      <c r="M146" s="190"/>
      <c r="N146" s="225"/>
      <c r="O146" s="217"/>
      <c r="P146" s="196"/>
      <c r="Q146" s="322"/>
      <c r="R146" s="322"/>
      <c r="S146" s="322"/>
      <c r="T146" s="322"/>
      <c r="U146" s="322"/>
      <c r="V146" s="322">
        <f t="shared" si="10"/>
        <v>0</v>
      </c>
      <c r="W146" s="322">
        <f t="shared" si="11"/>
        <v>0</v>
      </c>
      <c r="X146" s="322"/>
      <c r="Y146" s="322"/>
    </row>
    <row r="147" spans="1:25">
      <c r="A147" s="322"/>
      <c r="B147" s="189" t="s">
        <v>177</v>
      </c>
      <c r="C147" s="217"/>
      <c r="D147" s="209">
        <v>0</v>
      </c>
      <c r="E147" s="223"/>
      <c r="F147" s="192">
        <f>$L$6</f>
        <v>0.12055342465753426</v>
      </c>
      <c r="G147" s="192"/>
      <c r="H147" s="193"/>
      <c r="I147" s="198"/>
      <c r="J147" s="197"/>
      <c r="K147" s="199"/>
      <c r="L147" s="195"/>
      <c r="M147" s="209"/>
      <c r="N147" s="195"/>
      <c r="O147" s="217"/>
      <c r="P147" s="196"/>
      <c r="Q147" s="322"/>
      <c r="R147" s="322"/>
      <c r="S147" s="322"/>
      <c r="T147" s="322"/>
      <c r="U147" s="322"/>
      <c r="V147" s="322">
        <f t="shared" si="10"/>
        <v>0.12055342465753426</v>
      </c>
      <c r="W147" s="322">
        <f t="shared" si="11"/>
        <v>0.12055342465753426</v>
      </c>
      <c r="X147" s="322"/>
      <c r="Y147" s="322"/>
    </row>
    <row r="148" spans="1:25">
      <c r="A148" s="322"/>
      <c r="B148" s="189" t="s">
        <v>178</v>
      </c>
      <c r="C148" s="217"/>
      <c r="D148" s="209">
        <v>0</v>
      </c>
      <c r="E148" s="223"/>
      <c r="F148" s="192"/>
      <c r="G148" s="192"/>
      <c r="H148" s="193"/>
      <c r="I148" s="198"/>
      <c r="J148" s="197"/>
      <c r="K148" s="197"/>
      <c r="L148" s="197"/>
      <c r="M148" s="209"/>
      <c r="N148" s="195"/>
      <c r="O148" s="217"/>
      <c r="P148" s="196"/>
      <c r="Q148" s="322"/>
      <c r="R148" s="322"/>
      <c r="S148" s="322"/>
      <c r="T148" s="322"/>
      <c r="U148" s="322"/>
      <c r="V148" s="322">
        <f t="shared" si="10"/>
        <v>0</v>
      </c>
      <c r="W148" s="322">
        <f t="shared" si="11"/>
        <v>0</v>
      </c>
      <c r="X148" s="322"/>
      <c r="Y148" s="322"/>
    </row>
    <row r="149" spans="1:25">
      <c r="A149" s="322"/>
      <c r="B149" s="189" t="s">
        <v>179</v>
      </c>
      <c r="C149" s="217"/>
      <c r="D149" s="209">
        <v>0</v>
      </c>
      <c r="E149" s="223"/>
      <c r="F149" s="192">
        <f>$L$6</f>
        <v>0.12055342465753426</v>
      </c>
      <c r="G149" s="192">
        <f>$L$8</f>
        <v>8.0630640000000003E-2</v>
      </c>
      <c r="H149" s="193"/>
      <c r="I149" s="198"/>
      <c r="J149" s="197">
        <f>$L$15</f>
        <v>2.5499999999999998E-2</v>
      </c>
      <c r="K149" s="226"/>
      <c r="L149" s="226"/>
      <c r="M149" s="209"/>
      <c r="N149" s="195"/>
      <c r="O149" s="217"/>
      <c r="P149" s="196"/>
      <c r="Q149" s="322"/>
      <c r="R149" s="322"/>
      <c r="S149" s="322"/>
      <c r="T149" s="322"/>
      <c r="U149" s="322"/>
      <c r="V149" s="322">
        <f t="shared" si="10"/>
        <v>0.32868406465753425</v>
      </c>
      <c r="W149" s="322">
        <f t="shared" si="11"/>
        <v>0.35418406465753427</v>
      </c>
      <c r="X149" s="322"/>
      <c r="Y149" s="322"/>
    </row>
    <row r="150" spans="1:25">
      <c r="A150" s="322"/>
      <c r="B150" s="189" t="s">
        <v>180</v>
      </c>
      <c r="C150" s="227">
        <f>$L$3</f>
        <v>1</v>
      </c>
      <c r="D150" s="209">
        <v>0</v>
      </c>
      <c r="E150" s="223">
        <f>$L$11</f>
        <v>1.89</v>
      </c>
      <c r="F150" s="192"/>
      <c r="G150" s="192">
        <f>$L$8</f>
        <v>8.0630640000000003E-2</v>
      </c>
      <c r="H150" s="193"/>
      <c r="I150" s="198">
        <f>$L$13</f>
        <v>0.22</v>
      </c>
      <c r="J150" s="197">
        <f>$L$15</f>
        <v>2.5499999999999998E-2</v>
      </c>
      <c r="K150" s="197"/>
      <c r="L150" s="226"/>
      <c r="M150" s="209"/>
      <c r="N150" s="197">
        <f>$L$19</f>
        <v>0.55000000000000004</v>
      </c>
      <c r="O150" s="217"/>
      <c r="P150" s="196"/>
      <c r="Q150" s="322"/>
      <c r="R150" s="322"/>
      <c r="S150" s="322"/>
      <c r="T150" s="322"/>
      <c r="U150" s="322"/>
      <c r="V150" s="322">
        <f t="shared" si="10"/>
        <v>6.9481306400000005</v>
      </c>
      <c r="W150" s="322">
        <f t="shared" si="11"/>
        <v>7.743630640000001</v>
      </c>
      <c r="X150" s="322"/>
      <c r="Y150" s="322"/>
    </row>
    <row r="151" spans="1:25">
      <c r="A151" s="322"/>
      <c r="B151" s="189" t="s">
        <v>181</v>
      </c>
      <c r="C151" s="227"/>
      <c r="D151" s="209">
        <v>0</v>
      </c>
      <c r="E151" s="223"/>
      <c r="F151" s="192">
        <f>$L$6</f>
        <v>0.12055342465753426</v>
      </c>
      <c r="G151" s="192">
        <f>$L$8</f>
        <v>8.0630640000000003E-2</v>
      </c>
      <c r="H151" s="193"/>
      <c r="I151" s="191"/>
      <c r="J151" s="197">
        <f>$L$15</f>
        <v>2.5499999999999998E-2</v>
      </c>
      <c r="K151" s="197"/>
      <c r="L151" s="226"/>
      <c r="M151" s="209"/>
      <c r="N151" s="191"/>
      <c r="O151" s="220">
        <f>$L$4</f>
        <v>0.99900000000000011</v>
      </c>
      <c r="P151" s="196"/>
      <c r="Q151" s="322"/>
      <c r="R151" s="322"/>
      <c r="S151" s="322"/>
      <c r="T151" s="322"/>
      <c r="U151" s="322"/>
      <c r="V151" s="322">
        <f t="shared" si="10"/>
        <v>1.3276840646575343</v>
      </c>
      <c r="W151" s="322">
        <f t="shared" si="11"/>
        <v>1.3531840646575344</v>
      </c>
      <c r="X151" s="322"/>
      <c r="Y151" s="322"/>
    </row>
    <row r="152" spans="1:25">
      <c r="A152" s="322"/>
      <c r="B152" s="189" t="s">
        <v>182</v>
      </c>
      <c r="C152" s="227"/>
      <c r="D152" s="209">
        <v>0</v>
      </c>
      <c r="E152" s="223"/>
      <c r="F152" s="192"/>
      <c r="G152" s="192">
        <f>$L$8</f>
        <v>8.0630640000000003E-2</v>
      </c>
      <c r="H152" s="193"/>
      <c r="I152" s="194"/>
      <c r="J152" s="197">
        <f>$L$15</f>
        <v>2.5499999999999998E-2</v>
      </c>
      <c r="K152" s="200"/>
      <c r="L152" s="195"/>
      <c r="M152" s="209"/>
      <c r="N152" s="195"/>
      <c r="O152" s="217"/>
      <c r="P152" s="196"/>
      <c r="Q152" s="322"/>
      <c r="R152" s="322"/>
      <c r="S152" s="322"/>
      <c r="T152" s="322"/>
      <c r="U152" s="322"/>
      <c r="V152" s="322">
        <f t="shared" si="10"/>
        <v>0.20813064000000001</v>
      </c>
      <c r="W152" s="322">
        <f t="shared" si="11"/>
        <v>0.23363064</v>
      </c>
      <c r="X152" s="322"/>
      <c r="Y152" s="322"/>
    </row>
    <row r="153" spans="1:25">
      <c r="A153" s="322"/>
      <c r="B153" s="189" t="s">
        <v>183</v>
      </c>
      <c r="C153" s="217"/>
      <c r="D153" s="209">
        <v>0</v>
      </c>
      <c r="E153" s="223"/>
      <c r="F153" s="192">
        <f>$L$6</f>
        <v>0.12055342465753426</v>
      </c>
      <c r="G153" s="192"/>
      <c r="H153" s="193"/>
      <c r="I153" s="198"/>
      <c r="J153" s="197"/>
      <c r="K153" s="191"/>
      <c r="L153" s="195"/>
      <c r="M153" s="209"/>
      <c r="N153" s="195"/>
      <c r="O153" s="217"/>
      <c r="P153" s="196"/>
      <c r="Q153" s="322"/>
      <c r="R153" s="322"/>
      <c r="S153" s="322"/>
      <c r="T153" s="322"/>
      <c r="U153" s="322"/>
      <c r="V153" s="322">
        <f t="shared" si="10"/>
        <v>0.12055342465753426</v>
      </c>
      <c r="W153" s="322">
        <f t="shared" si="11"/>
        <v>0.12055342465753426</v>
      </c>
      <c r="X153" s="322"/>
      <c r="Y153" s="322"/>
    </row>
    <row r="154" spans="1:25">
      <c r="A154" s="322"/>
      <c r="B154" s="189" t="s">
        <v>184</v>
      </c>
      <c r="C154" s="217"/>
      <c r="D154" s="209">
        <v>0</v>
      </c>
      <c r="E154" s="223"/>
      <c r="F154" s="192"/>
      <c r="G154" s="192"/>
      <c r="H154" s="193"/>
      <c r="I154" s="194"/>
      <c r="J154" s="197"/>
      <c r="K154" s="199"/>
      <c r="L154" s="195"/>
      <c r="M154" s="209"/>
      <c r="N154" s="195"/>
      <c r="O154" s="217"/>
      <c r="P154" s="196"/>
      <c r="Q154" s="322"/>
      <c r="R154" s="322"/>
      <c r="S154" s="322"/>
      <c r="T154" s="322"/>
      <c r="U154" s="322"/>
      <c r="V154" s="322">
        <f t="shared" si="10"/>
        <v>0</v>
      </c>
      <c r="W154" s="322">
        <f t="shared" si="11"/>
        <v>0</v>
      </c>
      <c r="X154" s="322"/>
      <c r="Y154" s="322"/>
    </row>
    <row r="155" spans="1:25">
      <c r="A155" s="322"/>
      <c r="B155" s="189" t="s">
        <v>185</v>
      </c>
      <c r="C155" s="217"/>
      <c r="D155" s="209">
        <v>0</v>
      </c>
      <c r="E155" s="223"/>
      <c r="F155" s="192">
        <f>$L$6</f>
        <v>0.12055342465753426</v>
      </c>
      <c r="G155" s="192"/>
      <c r="H155" s="193"/>
      <c r="I155" s="194"/>
      <c r="J155" s="197"/>
      <c r="K155" s="199"/>
      <c r="L155" s="195"/>
      <c r="M155" s="209"/>
      <c r="N155" s="195"/>
      <c r="O155" s="217"/>
      <c r="P155" s="196"/>
      <c r="Q155" s="322"/>
      <c r="R155" s="322"/>
      <c r="S155" s="322"/>
      <c r="T155" s="322"/>
      <c r="U155" s="322"/>
      <c r="V155" s="322">
        <f t="shared" si="10"/>
        <v>0.12055342465753426</v>
      </c>
      <c r="W155" s="322">
        <f t="shared" si="11"/>
        <v>0.12055342465753426</v>
      </c>
      <c r="X155" s="322"/>
      <c r="Y155" s="322"/>
    </row>
    <row r="156" spans="1:25">
      <c r="A156" s="322"/>
      <c r="B156" s="230" t="s">
        <v>186</v>
      </c>
      <c r="C156" s="217"/>
      <c r="D156" s="209">
        <v>0</v>
      </c>
      <c r="E156" s="193"/>
      <c r="F156" s="192"/>
      <c r="G156" s="192"/>
      <c r="H156" s="193"/>
      <c r="I156" s="195"/>
      <c r="J156" s="197"/>
      <c r="K156" s="195"/>
      <c r="L156" s="195"/>
      <c r="M156" s="209"/>
      <c r="N156" s="195"/>
      <c r="O156" s="217"/>
      <c r="P156" s="196"/>
      <c r="Q156" s="322"/>
      <c r="R156" s="322"/>
      <c r="S156" s="322"/>
      <c r="T156" s="322"/>
      <c r="U156" s="322"/>
      <c r="V156" s="322">
        <f t="shared" si="10"/>
        <v>0</v>
      </c>
      <c r="W156" s="322">
        <f t="shared" si="11"/>
        <v>0</v>
      </c>
      <c r="X156" s="322"/>
      <c r="Y156" s="322"/>
    </row>
    <row r="157" spans="1:25">
      <c r="A157" s="322"/>
      <c r="B157" s="189" t="s">
        <v>187</v>
      </c>
      <c r="C157" s="217"/>
      <c r="D157" s="209">
        <v>0</v>
      </c>
      <c r="E157" s="193"/>
      <c r="F157" s="192">
        <f>$L$6</f>
        <v>0.12055342465753426</v>
      </c>
      <c r="G157" s="192"/>
      <c r="H157" s="193"/>
      <c r="I157" s="195"/>
      <c r="J157" s="197"/>
      <c r="K157" s="195"/>
      <c r="L157" s="195"/>
      <c r="M157" s="190"/>
      <c r="N157" s="195"/>
      <c r="O157" s="217"/>
      <c r="P157" s="196"/>
      <c r="Q157" s="322"/>
      <c r="R157" s="322"/>
      <c r="S157" s="322"/>
      <c r="T157" s="322"/>
      <c r="U157" s="322"/>
      <c r="V157" s="322">
        <f t="shared" si="10"/>
        <v>0.12055342465753426</v>
      </c>
      <c r="W157" s="322">
        <f t="shared" si="11"/>
        <v>0.12055342465753426</v>
      </c>
      <c r="X157" s="322"/>
      <c r="Y157" s="322"/>
    </row>
    <row r="158" spans="1:25">
      <c r="A158" s="322"/>
      <c r="B158" s="189" t="s">
        <v>188</v>
      </c>
      <c r="C158" s="217"/>
      <c r="D158" s="209">
        <v>0</v>
      </c>
      <c r="E158" s="193"/>
      <c r="F158" s="192"/>
      <c r="G158" s="192"/>
      <c r="H158" s="193"/>
      <c r="I158" s="195"/>
      <c r="J158" s="197"/>
      <c r="K158" s="195"/>
      <c r="L158" s="195"/>
      <c r="M158" s="190"/>
      <c r="N158" s="195"/>
      <c r="O158" s="217"/>
      <c r="P158" s="196"/>
      <c r="Q158" s="322"/>
      <c r="R158" s="322"/>
      <c r="S158" s="322"/>
      <c r="T158" s="322"/>
      <c r="U158" s="322"/>
      <c r="V158" s="322">
        <f t="shared" si="10"/>
        <v>0</v>
      </c>
      <c r="W158" s="322">
        <f t="shared" si="11"/>
        <v>0</v>
      </c>
      <c r="X158" s="322"/>
      <c r="Y158" s="322"/>
    </row>
    <row r="159" spans="1:25">
      <c r="A159" s="322"/>
      <c r="B159" s="189" t="s">
        <v>189</v>
      </c>
      <c r="C159" s="217"/>
      <c r="D159" s="209">
        <v>0</v>
      </c>
      <c r="E159" s="223"/>
      <c r="F159" s="192">
        <f>$L$6</f>
        <v>0.12055342465753426</v>
      </c>
      <c r="G159" s="192"/>
      <c r="H159" s="193"/>
      <c r="I159" s="191"/>
      <c r="J159" s="197"/>
      <c r="K159" s="195"/>
      <c r="L159" s="195"/>
      <c r="M159" s="190"/>
      <c r="N159" s="195"/>
      <c r="O159" s="217"/>
      <c r="P159" s="196"/>
      <c r="Q159" s="322"/>
      <c r="R159" s="322"/>
      <c r="S159" s="322"/>
      <c r="T159" s="322"/>
      <c r="U159" s="322"/>
      <c r="V159" s="322">
        <f t="shared" si="10"/>
        <v>0.12055342465753426</v>
      </c>
      <c r="W159" s="322">
        <f t="shared" si="11"/>
        <v>0.12055342465753426</v>
      </c>
      <c r="X159" s="322"/>
      <c r="Y159" s="322"/>
    </row>
    <row r="160" spans="1:25">
      <c r="A160" s="322"/>
      <c r="B160" s="189" t="s">
        <v>190</v>
      </c>
      <c r="C160" s="217"/>
      <c r="D160" s="209">
        <v>0</v>
      </c>
      <c r="E160" s="193"/>
      <c r="F160" s="192"/>
      <c r="G160" s="192"/>
      <c r="H160" s="193"/>
      <c r="I160" s="195"/>
      <c r="J160" s="197"/>
      <c r="K160" s="195"/>
      <c r="L160" s="195"/>
      <c r="M160" s="190"/>
      <c r="N160" s="195"/>
      <c r="O160" s="217"/>
      <c r="P160" s="196"/>
      <c r="Q160" s="322"/>
      <c r="R160" s="322"/>
      <c r="S160" s="322"/>
      <c r="T160" s="322"/>
      <c r="U160" s="322"/>
      <c r="V160" s="322">
        <f t="shared" si="10"/>
        <v>0</v>
      </c>
      <c r="W160" s="322">
        <f t="shared" si="11"/>
        <v>0</v>
      </c>
      <c r="X160" s="322"/>
      <c r="Y160" s="322"/>
    </row>
    <row r="161" spans="1:25">
      <c r="A161" s="322"/>
      <c r="B161" s="189" t="s">
        <v>191</v>
      </c>
      <c r="C161" s="217"/>
      <c r="D161" s="209">
        <v>0</v>
      </c>
      <c r="E161" s="193"/>
      <c r="F161" s="192">
        <f>$L$6</f>
        <v>0.12055342465753426</v>
      </c>
      <c r="G161" s="192"/>
      <c r="H161" s="193"/>
      <c r="I161" s="195"/>
      <c r="J161" s="197"/>
      <c r="K161" s="195"/>
      <c r="L161" s="195"/>
      <c r="M161" s="190"/>
      <c r="N161" s="195"/>
      <c r="O161" s="217"/>
      <c r="P161" s="196"/>
      <c r="Q161" s="322"/>
      <c r="R161" s="322"/>
      <c r="S161" s="322"/>
      <c r="T161" s="322"/>
      <c r="U161" s="322"/>
      <c r="V161" s="322">
        <f t="shared" si="10"/>
        <v>0.12055342465753426</v>
      </c>
      <c r="W161" s="322">
        <f t="shared" si="11"/>
        <v>0.12055342465753426</v>
      </c>
      <c r="X161" s="322"/>
      <c r="Y161" s="322"/>
    </row>
    <row r="162" spans="1:25">
      <c r="A162" s="322"/>
      <c r="B162" s="189" t="s">
        <v>192</v>
      </c>
      <c r="C162" s="217"/>
      <c r="D162" s="209">
        <v>0</v>
      </c>
      <c r="E162" s="193"/>
      <c r="F162" s="192"/>
      <c r="G162" s="192"/>
      <c r="H162" s="193"/>
      <c r="I162" s="195"/>
      <c r="J162" s="197"/>
      <c r="K162" s="195"/>
      <c r="L162" s="195"/>
      <c r="M162" s="190"/>
      <c r="N162" s="195"/>
      <c r="O162" s="217"/>
      <c r="P162" s="196"/>
      <c r="Q162" s="322"/>
      <c r="R162" s="322"/>
      <c r="S162" s="322"/>
      <c r="T162" s="322"/>
      <c r="U162" s="322"/>
      <c r="V162" s="322">
        <f t="shared" si="10"/>
        <v>0</v>
      </c>
      <c r="W162" s="322">
        <f t="shared" si="11"/>
        <v>0</v>
      </c>
      <c r="X162" s="322"/>
      <c r="Y162" s="322"/>
    </row>
    <row r="163" spans="1:25">
      <c r="A163" s="322"/>
      <c r="B163" s="189" t="s">
        <v>193</v>
      </c>
      <c r="C163" s="217"/>
      <c r="D163" s="209">
        <v>0</v>
      </c>
      <c r="E163" s="193"/>
      <c r="F163" s="192">
        <f>$L$6</f>
        <v>0.12055342465753426</v>
      </c>
      <c r="G163" s="192"/>
      <c r="H163" s="193"/>
      <c r="I163" s="195"/>
      <c r="J163" s="197"/>
      <c r="K163" s="195"/>
      <c r="L163" s="191"/>
      <c r="M163" s="190"/>
      <c r="N163" s="195"/>
      <c r="O163" s="217"/>
      <c r="P163" s="196"/>
      <c r="Q163" s="322"/>
      <c r="R163" s="322"/>
      <c r="S163" s="322"/>
      <c r="T163" s="322"/>
      <c r="U163" s="322"/>
      <c r="V163" s="322">
        <f t="shared" si="10"/>
        <v>0.12055342465753426</v>
      </c>
      <c r="W163" s="322">
        <f t="shared" si="11"/>
        <v>0.12055342465753426</v>
      </c>
      <c r="X163" s="322"/>
      <c r="Y163" s="322"/>
    </row>
    <row r="164" spans="1:25">
      <c r="A164" s="322"/>
      <c r="B164" s="189" t="s">
        <v>194</v>
      </c>
      <c r="C164" s="217"/>
      <c r="D164" s="209">
        <v>0</v>
      </c>
      <c r="E164" s="193"/>
      <c r="F164" s="192"/>
      <c r="G164" s="192"/>
      <c r="H164" s="193"/>
      <c r="I164" s="195"/>
      <c r="J164" s="197"/>
      <c r="K164" s="195"/>
      <c r="L164" s="191"/>
      <c r="M164" s="190"/>
      <c r="N164" s="195"/>
      <c r="O164" s="217"/>
      <c r="P164" s="196"/>
      <c r="Q164" s="322"/>
      <c r="R164" s="322"/>
      <c r="S164" s="322"/>
      <c r="T164" s="322"/>
      <c r="U164" s="322"/>
      <c r="V164" s="322">
        <f t="shared" si="10"/>
        <v>0</v>
      </c>
      <c r="W164" s="322">
        <f t="shared" si="11"/>
        <v>0</v>
      </c>
      <c r="X164" s="322"/>
      <c r="Y164" s="322"/>
    </row>
    <row r="165" spans="1:25">
      <c r="A165" s="322"/>
      <c r="B165" s="189" t="s">
        <v>195</v>
      </c>
      <c r="C165" s="227">
        <f>$L$3*1</f>
        <v>1</v>
      </c>
      <c r="D165" s="231">
        <f>$L$5</f>
        <v>1.5956164383561646</v>
      </c>
      <c r="E165" s="223">
        <f>$L$11</f>
        <v>1.89</v>
      </c>
      <c r="F165" s="192">
        <f>$L$6</f>
        <v>0.12055342465753426</v>
      </c>
      <c r="G165" s="192">
        <f t="shared" ref="G165:G179" si="12">$L$8</f>
        <v>8.0630640000000003E-2</v>
      </c>
      <c r="H165" s="193"/>
      <c r="I165" s="198">
        <f>$L$13</f>
        <v>0.22</v>
      </c>
      <c r="J165" s="197">
        <f t="shared" ref="J165:J179" si="13">$L$15</f>
        <v>2.5499999999999998E-2</v>
      </c>
      <c r="K165" s="200">
        <f>$L$16</f>
        <v>1.6</v>
      </c>
      <c r="L165" s="197">
        <f>$L$18</f>
        <v>2E-3</v>
      </c>
      <c r="M165" s="209">
        <f t="shared" ref="M165:M179" si="14">0.16</f>
        <v>0.16</v>
      </c>
      <c r="N165" s="195"/>
      <c r="O165" s="217"/>
      <c r="P165" s="196"/>
      <c r="Q165" s="322"/>
      <c r="R165" s="322"/>
      <c r="S165" s="322"/>
      <c r="T165" s="322"/>
      <c r="U165" s="322"/>
      <c r="V165" s="322">
        <f t="shared" si="10"/>
        <v>7.6843005030136986</v>
      </c>
      <c r="W165" s="322">
        <f t="shared" si="11"/>
        <v>7.9318005030136982</v>
      </c>
      <c r="X165" s="322"/>
      <c r="Y165" s="322"/>
    </row>
    <row r="166" spans="1:25">
      <c r="A166" s="322"/>
      <c r="B166" s="189" t="s">
        <v>196</v>
      </c>
      <c r="C166" s="227">
        <f>$L$3*1</f>
        <v>1</v>
      </c>
      <c r="D166" s="231">
        <f>$L$5</f>
        <v>1.5956164383561646</v>
      </c>
      <c r="E166" s="193"/>
      <c r="F166" s="192"/>
      <c r="G166" s="192">
        <f t="shared" si="12"/>
        <v>8.0630640000000003E-2</v>
      </c>
      <c r="H166" s="193"/>
      <c r="I166" s="195"/>
      <c r="J166" s="197">
        <f t="shared" si="13"/>
        <v>2.5499999999999998E-2</v>
      </c>
      <c r="K166" s="200">
        <f>$L$16</f>
        <v>1.6</v>
      </c>
      <c r="L166" s="197">
        <f>$L$18</f>
        <v>2E-3</v>
      </c>
      <c r="M166" s="209">
        <f t="shared" si="14"/>
        <v>0.16</v>
      </c>
      <c r="N166" s="195"/>
      <c r="O166" s="217"/>
      <c r="P166" s="196"/>
      <c r="Q166" s="322"/>
      <c r="R166" s="322"/>
      <c r="S166" s="322"/>
      <c r="T166" s="322"/>
      <c r="U166" s="322"/>
      <c r="V166" s="322">
        <f t="shared" si="10"/>
        <v>4.5737470783561642</v>
      </c>
      <c r="W166" s="322">
        <f t="shared" si="11"/>
        <v>4.601247078356165</v>
      </c>
      <c r="X166" s="322"/>
      <c r="Y166" s="322"/>
    </row>
    <row r="167" spans="1:25">
      <c r="A167" s="322"/>
      <c r="B167" s="189" t="s">
        <v>197</v>
      </c>
      <c r="C167" s="217"/>
      <c r="D167" s="209">
        <v>0</v>
      </c>
      <c r="E167" s="193"/>
      <c r="F167" s="192">
        <f>$L$6</f>
        <v>0.12055342465753426</v>
      </c>
      <c r="G167" s="192">
        <f t="shared" si="12"/>
        <v>8.0630640000000003E-2</v>
      </c>
      <c r="H167" s="193"/>
      <c r="I167" s="195"/>
      <c r="J167" s="197">
        <f t="shared" si="13"/>
        <v>2.5499999999999998E-2</v>
      </c>
      <c r="K167" s="200"/>
      <c r="L167" s="197">
        <f>$L$18</f>
        <v>2E-3</v>
      </c>
      <c r="M167" s="209">
        <f t="shared" si="14"/>
        <v>0.16</v>
      </c>
      <c r="N167" s="195"/>
      <c r="O167" s="217"/>
      <c r="P167" s="196"/>
      <c r="Q167" s="322"/>
      <c r="R167" s="322"/>
      <c r="S167" s="322"/>
      <c r="T167" s="322"/>
      <c r="U167" s="322"/>
      <c r="V167" s="322">
        <f t="shared" si="10"/>
        <v>0.49868406465753423</v>
      </c>
      <c r="W167" s="322">
        <f t="shared" si="11"/>
        <v>0.5261840646575342</v>
      </c>
      <c r="X167" s="322"/>
      <c r="Y167" s="322"/>
    </row>
    <row r="168" spans="1:25">
      <c r="A168" s="322"/>
      <c r="B168" s="189" t="s">
        <v>198</v>
      </c>
      <c r="C168" s="217"/>
      <c r="D168" s="209">
        <v>0</v>
      </c>
      <c r="E168" s="193"/>
      <c r="F168" s="192"/>
      <c r="G168" s="192">
        <f t="shared" si="12"/>
        <v>8.0630640000000003E-2</v>
      </c>
      <c r="H168" s="193"/>
      <c r="I168" s="195"/>
      <c r="J168" s="197">
        <f t="shared" si="13"/>
        <v>2.5499999999999998E-2</v>
      </c>
      <c r="K168" s="195"/>
      <c r="L168" s="195"/>
      <c r="M168" s="209">
        <f>0.16</f>
        <v>0.16</v>
      </c>
      <c r="N168" s="195"/>
      <c r="O168" s="220">
        <f>$L$4</f>
        <v>0.99900000000000011</v>
      </c>
      <c r="P168" s="196"/>
      <c r="Q168" s="322"/>
      <c r="R168" s="322"/>
      <c r="S168" s="322"/>
      <c r="T168" s="322"/>
      <c r="U168" s="322"/>
      <c r="V168" s="322">
        <f t="shared" si="10"/>
        <v>1.3671306400000001</v>
      </c>
      <c r="W168" s="322">
        <f t="shared" si="11"/>
        <v>1.3926306400000001</v>
      </c>
      <c r="X168" s="322"/>
      <c r="Y168" s="322"/>
    </row>
    <row r="169" spans="1:25">
      <c r="A169" s="322"/>
      <c r="B169" s="189" t="s">
        <v>199</v>
      </c>
      <c r="C169" s="227"/>
      <c r="D169" s="209">
        <v>0</v>
      </c>
      <c r="E169" s="223"/>
      <c r="F169" s="192">
        <f>$L$6</f>
        <v>0.12055342465753426</v>
      </c>
      <c r="G169" s="192">
        <f t="shared" si="12"/>
        <v>8.0630640000000003E-2</v>
      </c>
      <c r="H169" s="193">
        <f>$L$9</f>
        <v>0.69</v>
      </c>
      <c r="I169" s="191"/>
      <c r="J169" s="197">
        <f t="shared" si="13"/>
        <v>2.5499999999999998E-2</v>
      </c>
      <c r="K169" s="195"/>
      <c r="L169" s="195"/>
      <c r="M169" s="209">
        <f t="shared" si="14"/>
        <v>0.16</v>
      </c>
      <c r="N169" s="195"/>
      <c r="O169" s="217"/>
      <c r="P169" s="196"/>
      <c r="Q169" s="322"/>
      <c r="R169" s="322"/>
      <c r="S169" s="322"/>
      <c r="T169" s="322"/>
      <c r="U169" s="322"/>
      <c r="V169" s="322">
        <f t="shared" si="10"/>
        <v>1.1786840646575341</v>
      </c>
      <c r="W169" s="322">
        <f t="shared" si="11"/>
        <v>1.2041840646575341</v>
      </c>
      <c r="X169" s="322"/>
      <c r="Y169" s="322"/>
    </row>
    <row r="170" spans="1:25">
      <c r="A170" s="322"/>
      <c r="B170" s="189" t="s">
        <v>200</v>
      </c>
      <c r="C170" s="227"/>
      <c r="D170" s="209">
        <v>0</v>
      </c>
      <c r="E170" s="193"/>
      <c r="F170" s="192"/>
      <c r="G170" s="192">
        <f t="shared" si="12"/>
        <v>8.0630640000000003E-2</v>
      </c>
      <c r="H170" s="193">
        <f>$L$10</f>
        <v>0.8</v>
      </c>
      <c r="I170" s="198">
        <f>$L$13</f>
        <v>0.22</v>
      </c>
      <c r="J170" s="197">
        <f t="shared" si="13"/>
        <v>2.5499999999999998E-2</v>
      </c>
      <c r="K170" s="195"/>
      <c r="L170" s="195"/>
      <c r="M170" s="209">
        <f t="shared" si="14"/>
        <v>0.16</v>
      </c>
      <c r="N170" s="195"/>
      <c r="O170" s="217"/>
      <c r="P170" s="196"/>
      <c r="Q170" s="322"/>
      <c r="R170" s="322"/>
      <c r="S170" s="322"/>
      <c r="T170" s="322"/>
      <c r="U170" s="322"/>
      <c r="V170" s="322">
        <f t="shared" si="10"/>
        <v>2.2681306399999999</v>
      </c>
      <c r="W170" s="322">
        <f t="shared" si="11"/>
        <v>2.5136306399999997</v>
      </c>
      <c r="X170" s="322"/>
      <c r="Y170" s="322"/>
    </row>
    <row r="171" spans="1:25">
      <c r="A171" s="322"/>
      <c r="B171" s="189" t="s">
        <v>201</v>
      </c>
      <c r="C171" s="217"/>
      <c r="D171" s="209">
        <v>0</v>
      </c>
      <c r="E171" s="193"/>
      <c r="F171" s="192">
        <f>$L$6</f>
        <v>0.12055342465753426</v>
      </c>
      <c r="G171" s="192">
        <f t="shared" si="12"/>
        <v>8.0630640000000003E-2</v>
      </c>
      <c r="H171" s="193"/>
      <c r="I171" s="195"/>
      <c r="J171" s="197">
        <f t="shared" si="13"/>
        <v>2.5499999999999998E-2</v>
      </c>
      <c r="K171" s="195"/>
      <c r="L171" s="195"/>
      <c r="M171" s="209">
        <f t="shared" si="14"/>
        <v>0.16</v>
      </c>
      <c r="N171" s="195"/>
      <c r="O171" s="217"/>
      <c r="P171" s="196"/>
      <c r="Q171" s="322"/>
      <c r="R171" s="322"/>
      <c r="S171" s="322"/>
      <c r="T171" s="322"/>
      <c r="U171" s="322"/>
      <c r="V171" s="322">
        <f t="shared" si="10"/>
        <v>0.48868406465753428</v>
      </c>
      <c r="W171" s="322">
        <f t="shared" si="11"/>
        <v>0.5141840646575343</v>
      </c>
      <c r="X171" s="322"/>
      <c r="Y171" s="322"/>
    </row>
    <row r="172" spans="1:25">
      <c r="A172" s="322"/>
      <c r="B172" s="189" t="s">
        <v>202</v>
      </c>
      <c r="C172" s="217"/>
      <c r="D172" s="209">
        <v>0</v>
      </c>
      <c r="E172" s="223">
        <f>$L$11</f>
        <v>1.89</v>
      </c>
      <c r="F172" s="192"/>
      <c r="G172" s="192">
        <f t="shared" si="12"/>
        <v>8.0630640000000003E-2</v>
      </c>
      <c r="H172" s="193"/>
      <c r="I172" s="195"/>
      <c r="J172" s="197">
        <f t="shared" si="13"/>
        <v>2.5499999999999998E-2</v>
      </c>
      <c r="K172" s="195"/>
      <c r="L172" s="195"/>
      <c r="M172" s="209">
        <f t="shared" si="14"/>
        <v>0.16</v>
      </c>
      <c r="N172" s="195"/>
      <c r="O172" s="217"/>
      <c r="P172" s="196"/>
      <c r="Q172" s="322"/>
      <c r="R172" s="322"/>
      <c r="S172" s="322"/>
      <c r="T172" s="322"/>
      <c r="U172" s="322"/>
      <c r="V172" s="322">
        <f t="shared" si="10"/>
        <v>2.2581306400000001</v>
      </c>
      <c r="W172" s="322">
        <f t="shared" si="11"/>
        <v>2.2836306400000002</v>
      </c>
      <c r="X172" s="322"/>
      <c r="Y172" s="322"/>
    </row>
    <row r="173" spans="1:25">
      <c r="A173" s="322"/>
      <c r="B173" s="189" t="s">
        <v>203</v>
      </c>
      <c r="C173" s="217"/>
      <c r="D173" s="209">
        <v>0</v>
      </c>
      <c r="E173" s="193"/>
      <c r="F173" s="192">
        <f>$L$6</f>
        <v>0.12055342465753426</v>
      </c>
      <c r="G173" s="192">
        <f t="shared" si="12"/>
        <v>8.0630640000000003E-2</v>
      </c>
      <c r="H173" s="193"/>
      <c r="I173" s="198"/>
      <c r="J173" s="197">
        <f t="shared" si="13"/>
        <v>2.5499999999999998E-2</v>
      </c>
      <c r="K173" s="195"/>
      <c r="L173" s="195"/>
      <c r="M173" s="209">
        <f t="shared" si="14"/>
        <v>0.16</v>
      </c>
      <c r="N173" s="197">
        <f>$L$19</f>
        <v>0.55000000000000004</v>
      </c>
      <c r="O173" s="217"/>
      <c r="P173" s="196"/>
      <c r="Q173" s="322"/>
      <c r="R173" s="322"/>
      <c r="S173" s="322"/>
      <c r="T173" s="322"/>
      <c r="U173" s="322"/>
      <c r="V173" s="322">
        <f t="shared" si="10"/>
        <v>3.2386840646575341</v>
      </c>
      <c r="W173" s="322">
        <f t="shared" si="11"/>
        <v>3.8141840646575345</v>
      </c>
      <c r="X173" s="322"/>
      <c r="Y173" s="322"/>
    </row>
    <row r="174" spans="1:25">
      <c r="A174" s="322"/>
      <c r="B174" s="189" t="s">
        <v>204</v>
      </c>
      <c r="C174" s="217"/>
      <c r="D174" s="209">
        <v>0</v>
      </c>
      <c r="E174" s="193"/>
      <c r="F174" s="192"/>
      <c r="G174" s="192">
        <f t="shared" si="12"/>
        <v>8.0630640000000003E-2</v>
      </c>
      <c r="H174" s="193"/>
      <c r="I174" s="195"/>
      <c r="J174" s="197">
        <f t="shared" si="13"/>
        <v>2.5499999999999998E-2</v>
      </c>
      <c r="K174" s="195"/>
      <c r="L174" s="195"/>
      <c r="M174" s="209">
        <f t="shared" si="14"/>
        <v>0.16</v>
      </c>
      <c r="N174" s="195"/>
      <c r="O174" s="217"/>
      <c r="P174" s="196"/>
      <c r="Q174" s="322"/>
      <c r="R174" s="322"/>
      <c r="S174" s="322"/>
      <c r="T174" s="322"/>
      <c r="U174" s="322"/>
      <c r="V174" s="322">
        <f t="shared" si="10"/>
        <v>0.36813064000000001</v>
      </c>
      <c r="W174" s="322">
        <f t="shared" si="11"/>
        <v>0.39363064000000003</v>
      </c>
      <c r="X174" s="322"/>
      <c r="Y174" s="322"/>
    </row>
    <row r="175" spans="1:25">
      <c r="A175" s="322"/>
      <c r="B175" s="189" t="s">
        <v>205</v>
      </c>
      <c r="C175" s="217"/>
      <c r="D175" s="209">
        <v>0</v>
      </c>
      <c r="E175" s="193"/>
      <c r="F175" s="192">
        <f>$L$6</f>
        <v>0.12055342465753426</v>
      </c>
      <c r="G175" s="192">
        <f t="shared" si="12"/>
        <v>8.0630640000000003E-2</v>
      </c>
      <c r="H175" s="193"/>
      <c r="I175" s="195"/>
      <c r="J175" s="197">
        <f t="shared" si="13"/>
        <v>2.5499999999999998E-2</v>
      </c>
      <c r="K175" s="195"/>
      <c r="L175" s="195"/>
      <c r="M175" s="209">
        <f t="shared" si="14"/>
        <v>0.16</v>
      </c>
      <c r="N175" s="195"/>
      <c r="O175" s="217"/>
      <c r="P175" s="196"/>
      <c r="Q175" s="322"/>
      <c r="R175" s="322"/>
      <c r="S175" s="322"/>
      <c r="T175" s="322"/>
      <c r="U175" s="322"/>
      <c r="V175" s="322">
        <f t="shared" si="10"/>
        <v>0.48868406465753428</v>
      </c>
      <c r="W175" s="322">
        <f t="shared" si="11"/>
        <v>0.5141840646575343</v>
      </c>
      <c r="X175" s="322"/>
      <c r="Y175" s="322"/>
    </row>
    <row r="176" spans="1:25">
      <c r="A176" s="322"/>
      <c r="B176" s="189" t="s">
        <v>206</v>
      </c>
      <c r="C176" s="217"/>
      <c r="D176" s="209">
        <v>0</v>
      </c>
      <c r="E176" s="193"/>
      <c r="F176" s="192"/>
      <c r="G176" s="192">
        <f t="shared" si="12"/>
        <v>8.0630640000000003E-2</v>
      </c>
      <c r="H176" s="193"/>
      <c r="I176" s="195"/>
      <c r="J176" s="197">
        <f t="shared" si="13"/>
        <v>2.5499999999999998E-2</v>
      </c>
      <c r="K176" s="195"/>
      <c r="L176" s="195"/>
      <c r="M176" s="209">
        <f t="shared" si="14"/>
        <v>0.16</v>
      </c>
      <c r="N176" s="195"/>
      <c r="O176" s="217"/>
      <c r="P176" s="196"/>
      <c r="Q176" s="322"/>
      <c r="R176" s="322"/>
      <c r="S176" s="322"/>
      <c r="T176" s="322"/>
      <c r="U176" s="322"/>
      <c r="V176" s="322">
        <f t="shared" si="10"/>
        <v>0.36813064000000001</v>
      </c>
      <c r="W176" s="322">
        <f t="shared" si="11"/>
        <v>0.39363064000000003</v>
      </c>
      <c r="X176" s="322"/>
      <c r="Y176" s="322"/>
    </row>
    <row r="177" spans="1:25">
      <c r="A177" s="322"/>
      <c r="B177" s="189" t="s">
        <v>207</v>
      </c>
      <c r="C177" s="217"/>
      <c r="D177" s="209">
        <v>0</v>
      </c>
      <c r="E177" s="193"/>
      <c r="F177" s="192">
        <f>$L$6</f>
        <v>0.12055342465753426</v>
      </c>
      <c r="G177" s="192">
        <f t="shared" si="12"/>
        <v>8.0630640000000003E-2</v>
      </c>
      <c r="H177" s="193"/>
      <c r="I177" s="195"/>
      <c r="J177" s="197">
        <f t="shared" si="13"/>
        <v>2.5499999999999998E-2</v>
      </c>
      <c r="K177" s="195"/>
      <c r="L177" s="195"/>
      <c r="M177" s="209">
        <f t="shared" si="14"/>
        <v>0.16</v>
      </c>
      <c r="N177" s="195"/>
      <c r="O177" s="217"/>
      <c r="P177" s="196"/>
      <c r="Q177" s="322"/>
      <c r="R177" s="322"/>
      <c r="S177" s="322"/>
      <c r="T177" s="322"/>
      <c r="U177" s="322"/>
      <c r="V177" s="322">
        <f t="shared" si="10"/>
        <v>0.48868406465753428</v>
      </c>
      <c r="W177" s="322">
        <f t="shared" si="11"/>
        <v>0.5141840646575343</v>
      </c>
      <c r="X177" s="322"/>
      <c r="Y177" s="322"/>
    </row>
    <row r="178" spans="1:25">
      <c r="A178" s="322"/>
      <c r="B178" s="189" t="s">
        <v>208</v>
      </c>
      <c r="C178" s="217"/>
      <c r="D178" s="209">
        <v>0</v>
      </c>
      <c r="E178" s="193"/>
      <c r="F178" s="192"/>
      <c r="G178" s="192">
        <f t="shared" si="12"/>
        <v>8.0630640000000003E-2</v>
      </c>
      <c r="H178" s="193"/>
      <c r="I178" s="195"/>
      <c r="J178" s="197">
        <f t="shared" si="13"/>
        <v>2.5499999999999998E-2</v>
      </c>
      <c r="K178" s="195"/>
      <c r="L178" s="195"/>
      <c r="M178" s="209">
        <f t="shared" si="14"/>
        <v>0.16</v>
      </c>
      <c r="N178" s="195"/>
      <c r="O178" s="217"/>
      <c r="P178" s="196"/>
      <c r="Q178" s="322"/>
      <c r="R178" s="322"/>
      <c r="S178" s="322"/>
      <c r="T178" s="322"/>
      <c r="U178" s="322"/>
      <c r="V178" s="322">
        <f t="shared" si="10"/>
        <v>0.36813064000000001</v>
      </c>
      <c r="W178" s="322">
        <f t="shared" si="11"/>
        <v>0.39363064000000003</v>
      </c>
      <c r="X178" s="322"/>
      <c r="Y178" s="322"/>
    </row>
    <row r="179" spans="1:25">
      <c r="A179" s="322"/>
      <c r="B179" s="189" t="s">
        <v>209</v>
      </c>
      <c r="C179" s="217"/>
      <c r="D179" s="209">
        <v>0</v>
      </c>
      <c r="E179" s="193"/>
      <c r="F179" s="192">
        <f>$L$6</f>
        <v>0.12055342465753426</v>
      </c>
      <c r="G179" s="192">
        <f t="shared" si="12"/>
        <v>8.0630640000000003E-2</v>
      </c>
      <c r="H179" s="193"/>
      <c r="I179" s="195"/>
      <c r="J179" s="197">
        <f t="shared" si="13"/>
        <v>2.5499999999999998E-2</v>
      </c>
      <c r="K179" s="195"/>
      <c r="L179" s="195"/>
      <c r="M179" s="209">
        <f t="shared" si="14"/>
        <v>0.16</v>
      </c>
      <c r="N179" s="195"/>
      <c r="O179" s="217"/>
      <c r="P179" s="196"/>
      <c r="Q179" s="322"/>
      <c r="R179" s="322"/>
      <c r="S179" s="322"/>
      <c r="T179" s="322"/>
      <c r="U179" s="322"/>
      <c r="V179" s="322">
        <f t="shared" si="10"/>
        <v>0.48868406465753428</v>
      </c>
      <c r="W179" s="322">
        <f t="shared" si="11"/>
        <v>0.5141840646575343</v>
      </c>
      <c r="X179" s="322"/>
      <c r="Y179" s="322"/>
    </row>
    <row r="180" spans="1:25">
      <c r="A180" s="322"/>
      <c r="B180" s="185" t="s">
        <v>210</v>
      </c>
      <c r="C180" s="218"/>
      <c r="D180" s="228"/>
      <c r="E180" s="202"/>
      <c r="F180" s="201"/>
      <c r="G180" s="201"/>
      <c r="H180" s="202"/>
      <c r="I180" s="204"/>
      <c r="J180" s="229"/>
      <c r="K180" s="204"/>
      <c r="L180" s="204"/>
      <c r="M180" s="228"/>
      <c r="N180" s="204"/>
      <c r="O180" s="218"/>
      <c r="P180" s="196"/>
      <c r="Q180" s="322"/>
      <c r="R180" s="322"/>
      <c r="S180" s="322"/>
      <c r="T180" s="322"/>
      <c r="U180" s="322"/>
      <c r="V180" s="322">
        <f t="shared" si="10"/>
        <v>0</v>
      </c>
      <c r="W180" s="322">
        <f t="shared" si="11"/>
        <v>0</v>
      </c>
      <c r="X180" s="322"/>
      <c r="Y180" s="322"/>
    </row>
    <row r="181" spans="1:25">
      <c r="A181" s="322"/>
      <c r="B181" s="321"/>
      <c r="C181" s="196"/>
      <c r="D181" s="196"/>
      <c r="E181" s="331"/>
      <c r="F181" s="332"/>
      <c r="G181" s="332"/>
      <c r="H181" s="331"/>
      <c r="I181" s="196"/>
      <c r="J181" s="333"/>
      <c r="K181" s="196"/>
      <c r="L181" s="329"/>
      <c r="M181" s="329"/>
      <c r="N181" s="329"/>
      <c r="O181" s="329"/>
      <c r="P181" s="196"/>
      <c r="Q181" s="322"/>
      <c r="R181" s="322"/>
      <c r="S181" s="322"/>
      <c r="T181" s="322"/>
      <c r="U181" s="322"/>
      <c r="V181" s="322"/>
      <c r="W181" s="322"/>
      <c r="X181" s="322"/>
      <c r="Y181" s="322"/>
    </row>
    <row r="182" spans="1:25">
      <c r="A182" s="322"/>
      <c r="B182" s="322"/>
      <c r="C182" s="322"/>
      <c r="D182" s="322"/>
      <c r="E182" s="322"/>
      <c r="F182" s="322"/>
      <c r="G182" s="322"/>
      <c r="H182" s="322"/>
      <c r="I182" s="322"/>
      <c r="J182" s="322"/>
      <c r="K182" s="322"/>
      <c r="L182" s="322"/>
      <c r="M182" s="322"/>
      <c r="N182" s="322"/>
      <c r="O182" s="322"/>
      <c r="P182" s="322"/>
      <c r="Q182" s="322"/>
      <c r="R182" s="322"/>
      <c r="S182" s="322"/>
      <c r="T182" s="322"/>
      <c r="U182" s="322"/>
      <c r="V182" s="322"/>
      <c r="W182" s="322"/>
      <c r="X182" s="322"/>
      <c r="Y182" s="322"/>
    </row>
    <row r="183" spans="1:25">
      <c r="A183" s="322"/>
      <c r="B183" s="322"/>
      <c r="C183" s="322"/>
      <c r="D183" s="322"/>
      <c r="E183" s="369">
        <v>7</v>
      </c>
      <c r="F183" s="322"/>
      <c r="G183" s="322"/>
      <c r="H183" s="322"/>
      <c r="I183" s="322"/>
      <c r="J183" s="322"/>
      <c r="K183" s="322"/>
      <c r="L183" s="322"/>
      <c r="M183" s="322"/>
      <c r="N183" s="322"/>
      <c r="O183" s="322"/>
      <c r="P183" s="322"/>
      <c r="Q183" s="322"/>
      <c r="R183" s="322"/>
      <c r="S183" s="322"/>
      <c r="T183" s="322"/>
      <c r="U183" s="322"/>
      <c r="V183" s="322"/>
      <c r="W183" s="322"/>
      <c r="X183" s="322" t="s">
        <v>156</v>
      </c>
      <c r="Y183" s="322" t="s">
        <v>161</v>
      </c>
    </row>
    <row r="184" spans="1:25">
      <c r="A184" s="322"/>
      <c r="B184" s="330"/>
      <c r="C184" s="322"/>
      <c r="D184" s="322"/>
      <c r="E184" s="322"/>
      <c r="F184" s="322"/>
      <c r="G184" s="322"/>
      <c r="H184" s="322"/>
      <c r="I184" s="322"/>
      <c r="J184" s="322"/>
      <c r="K184" s="322"/>
      <c r="L184" s="322"/>
      <c r="M184" s="322"/>
      <c r="N184" s="322"/>
      <c r="O184" s="322"/>
      <c r="P184" s="322"/>
      <c r="Q184" s="322"/>
      <c r="R184" s="322"/>
      <c r="S184" s="322"/>
      <c r="T184" s="322"/>
      <c r="U184" s="322"/>
      <c r="V184" s="322"/>
      <c r="W184" s="322"/>
      <c r="X184" s="322">
        <v>7</v>
      </c>
      <c r="Y184" s="322">
        <v>8</v>
      </c>
    </row>
    <row r="185" spans="1:25" ht="15" customHeight="1">
      <c r="A185" s="322"/>
      <c r="B185" s="181" t="s">
        <v>37</v>
      </c>
      <c r="C185" s="210" t="s">
        <v>38</v>
      </c>
      <c r="D185" s="182" t="s">
        <v>39</v>
      </c>
      <c r="E185" s="206" t="s">
        <v>40</v>
      </c>
      <c r="F185" s="400" t="s">
        <v>142</v>
      </c>
      <c r="G185" s="182" t="s">
        <v>33</v>
      </c>
      <c r="H185" s="182" t="s">
        <v>41</v>
      </c>
      <c r="I185" s="183" t="s">
        <v>42</v>
      </c>
      <c r="J185" s="184" t="s">
        <v>43</v>
      </c>
      <c r="K185" s="183" t="s">
        <v>143</v>
      </c>
      <c r="L185" s="402" t="s">
        <v>144</v>
      </c>
      <c r="M185" s="206" t="s">
        <v>139</v>
      </c>
      <c r="N185" s="184" t="s">
        <v>157</v>
      </c>
      <c r="O185" s="215" t="s">
        <v>158</v>
      </c>
      <c r="P185" s="321"/>
      <c r="Q185" s="322"/>
      <c r="R185" s="322"/>
      <c r="S185" s="322"/>
      <c r="T185" s="322"/>
      <c r="U185" s="322"/>
      <c r="V185" s="322"/>
      <c r="W185" s="322"/>
      <c r="X185" s="322"/>
      <c r="Y185" s="322"/>
    </row>
    <row r="186" spans="1:25">
      <c r="A186" s="322"/>
      <c r="B186" s="185"/>
      <c r="C186" s="211"/>
      <c r="D186" s="186"/>
      <c r="E186" s="207" t="s">
        <v>39</v>
      </c>
      <c r="F186" s="401"/>
      <c r="G186" s="186"/>
      <c r="H186" s="186"/>
      <c r="I186" s="187"/>
      <c r="J186" s="188"/>
      <c r="K186" s="187"/>
      <c r="L186" s="403"/>
      <c r="M186" s="207"/>
      <c r="N186" s="188"/>
      <c r="O186" s="216"/>
      <c r="P186" s="321"/>
      <c r="Q186" s="322"/>
      <c r="R186" s="322"/>
      <c r="S186" s="322"/>
      <c r="T186" s="322"/>
      <c r="U186" s="322"/>
      <c r="V186" s="322"/>
      <c r="W186" s="322"/>
      <c r="X186" s="322"/>
      <c r="Y186" s="322"/>
    </row>
    <row r="187" spans="1:25">
      <c r="A187" s="322"/>
      <c r="B187" s="189" t="s">
        <v>163</v>
      </c>
      <c r="C187" s="212"/>
      <c r="D187" s="190"/>
      <c r="E187" s="223"/>
      <c r="F187" s="192">
        <f>$L$6</f>
        <v>0.12055342465753426</v>
      </c>
      <c r="G187" s="190"/>
      <c r="H187" s="193"/>
      <c r="I187" s="194"/>
      <c r="J187" s="195"/>
      <c r="K187" s="194"/>
      <c r="L187" s="195"/>
      <c r="M187" s="208"/>
      <c r="N187" s="195"/>
      <c r="O187" s="217"/>
      <c r="P187" s="196"/>
      <c r="Q187" s="322"/>
      <c r="R187" s="322"/>
      <c r="S187" s="322"/>
      <c r="T187" s="322"/>
      <c r="U187" s="322"/>
      <c r="V187" s="322"/>
      <c r="W187" s="322"/>
      <c r="X187" s="322">
        <f t="shared" ref="X187:X234" si="15">(D187+E187+F187+G187+H187++M187+O187+C187)+($X$184*(J187+L187+N187+I187))+K187</f>
        <v>0.12055342465753426</v>
      </c>
      <c r="Y187" s="322">
        <f t="shared" ref="Y187:Y234" si="16">(D187+E187+F187+G187+H187++M187+O187+C187)+($Y$184*(J187+L187+I187+N187))+K187</f>
        <v>0.12055342465753426</v>
      </c>
    </row>
    <row r="188" spans="1:25">
      <c r="A188" s="322"/>
      <c r="B188" s="189" t="s">
        <v>164</v>
      </c>
      <c r="C188" s="212"/>
      <c r="D188" s="190"/>
      <c r="E188" s="223"/>
      <c r="F188" s="192"/>
      <c r="G188" s="190"/>
      <c r="H188" s="193"/>
      <c r="I188" s="194"/>
      <c r="J188" s="195"/>
      <c r="K188" s="194"/>
      <c r="L188" s="195"/>
      <c r="M188" s="208"/>
      <c r="N188" s="195"/>
      <c r="O188" s="217"/>
      <c r="P188" s="196"/>
      <c r="Q188" s="322"/>
      <c r="R188" s="322"/>
      <c r="S188" s="322"/>
      <c r="T188" s="322"/>
      <c r="U188" s="322"/>
      <c r="V188" s="322"/>
      <c r="W188" s="322"/>
      <c r="X188" s="322">
        <f t="shared" si="15"/>
        <v>0</v>
      </c>
      <c r="Y188" s="322">
        <f t="shared" si="16"/>
        <v>0</v>
      </c>
    </row>
    <row r="189" spans="1:25">
      <c r="A189" s="322"/>
      <c r="B189" s="189" t="s">
        <v>165</v>
      </c>
      <c r="C189" s="212"/>
      <c r="D189" s="190"/>
      <c r="E189" s="223"/>
      <c r="F189" s="192">
        <f>$L$6</f>
        <v>0.12055342465753426</v>
      </c>
      <c r="G189" s="190"/>
      <c r="H189" s="193"/>
      <c r="I189" s="194"/>
      <c r="J189" s="195"/>
      <c r="K189" s="194"/>
      <c r="L189" s="195"/>
      <c r="M189" s="208"/>
      <c r="N189" s="195"/>
      <c r="O189" s="217"/>
      <c r="P189" s="196"/>
      <c r="Q189" s="322"/>
      <c r="R189" s="322"/>
      <c r="S189" s="322"/>
      <c r="T189" s="322"/>
      <c r="U189" s="322"/>
      <c r="V189" s="322"/>
      <c r="W189" s="322"/>
      <c r="X189" s="322">
        <f t="shared" si="15"/>
        <v>0.12055342465753426</v>
      </c>
      <c r="Y189" s="322">
        <f t="shared" si="16"/>
        <v>0.12055342465753426</v>
      </c>
    </row>
    <row r="190" spans="1:25">
      <c r="A190" s="322"/>
      <c r="B190" s="189" t="s">
        <v>166</v>
      </c>
      <c r="C190" s="212"/>
      <c r="D190" s="190"/>
      <c r="E190" s="223"/>
      <c r="F190" s="192"/>
      <c r="G190" s="190"/>
      <c r="H190" s="193"/>
      <c r="I190" s="194"/>
      <c r="J190" s="195"/>
      <c r="K190" s="194"/>
      <c r="L190" s="195"/>
      <c r="M190" s="208"/>
      <c r="N190" s="195"/>
      <c r="O190" s="217"/>
      <c r="P190" s="196"/>
      <c r="Q190" s="322"/>
      <c r="R190" s="322"/>
      <c r="S190" s="322"/>
      <c r="T190" s="322"/>
      <c r="U190" s="322"/>
      <c r="V190" s="322"/>
      <c r="W190" s="322"/>
      <c r="X190" s="322">
        <f t="shared" si="15"/>
        <v>0</v>
      </c>
      <c r="Y190" s="322">
        <f t="shared" si="16"/>
        <v>0</v>
      </c>
    </row>
    <row r="191" spans="1:25">
      <c r="A191" s="322"/>
      <c r="B191" s="189" t="s">
        <v>167</v>
      </c>
      <c r="C191" s="212"/>
      <c r="D191" s="190"/>
      <c r="E191" s="223"/>
      <c r="F191" s="192">
        <f>$L$6</f>
        <v>0.12055342465753426</v>
      </c>
      <c r="G191" s="190"/>
      <c r="H191" s="193"/>
      <c r="I191" s="194"/>
      <c r="J191" s="197"/>
      <c r="K191" s="194"/>
      <c r="L191" s="195"/>
      <c r="M191" s="208"/>
      <c r="N191" s="195"/>
      <c r="O191" s="217"/>
      <c r="P191" s="196"/>
      <c r="Q191" s="322"/>
      <c r="R191" s="322"/>
      <c r="S191" s="322"/>
      <c r="T191" s="322"/>
      <c r="U191" s="322"/>
      <c r="V191" s="322"/>
      <c r="W191" s="322"/>
      <c r="X191" s="322">
        <f t="shared" si="15"/>
        <v>0.12055342465753426</v>
      </c>
      <c r="Y191" s="322">
        <f t="shared" si="16"/>
        <v>0.12055342465753426</v>
      </c>
    </row>
    <row r="192" spans="1:25">
      <c r="A192" s="322"/>
      <c r="B192" s="189" t="s">
        <v>168</v>
      </c>
      <c r="C192" s="212"/>
      <c r="D192" s="190"/>
      <c r="E192" s="223"/>
      <c r="F192" s="192"/>
      <c r="G192" s="190"/>
      <c r="H192" s="193"/>
      <c r="I192" s="194"/>
      <c r="J192" s="195"/>
      <c r="K192" s="194"/>
      <c r="L192" s="195"/>
      <c r="M192" s="208"/>
      <c r="N192" s="195"/>
      <c r="O192" s="217"/>
      <c r="P192" s="196"/>
      <c r="Q192" s="322"/>
      <c r="R192" s="322"/>
      <c r="S192" s="322"/>
      <c r="T192" s="322"/>
      <c r="U192" s="322"/>
      <c r="V192" s="322"/>
      <c r="W192" s="322"/>
      <c r="X192" s="322">
        <f t="shared" si="15"/>
        <v>0</v>
      </c>
      <c r="Y192" s="322">
        <f t="shared" si="16"/>
        <v>0</v>
      </c>
    </row>
    <row r="193" spans="1:25">
      <c r="A193" s="322"/>
      <c r="B193" s="189" t="s">
        <v>169</v>
      </c>
      <c r="C193" s="217"/>
      <c r="D193" s="209"/>
      <c r="E193" s="223"/>
      <c r="F193" s="192">
        <f>$L$6</f>
        <v>0.12055342465753426</v>
      </c>
      <c r="G193" s="190"/>
      <c r="H193" s="193"/>
      <c r="I193" s="194"/>
      <c r="J193" s="195"/>
      <c r="K193" s="194"/>
      <c r="L193" s="195"/>
      <c r="M193" s="208"/>
      <c r="N193" s="195"/>
      <c r="O193" s="217"/>
      <c r="P193" s="196"/>
      <c r="Q193" s="322"/>
      <c r="R193" s="322"/>
      <c r="S193" s="322"/>
      <c r="T193" s="322"/>
      <c r="U193" s="322"/>
      <c r="V193" s="322"/>
      <c r="W193" s="322"/>
      <c r="X193" s="322">
        <f t="shared" si="15"/>
        <v>0.12055342465753426</v>
      </c>
      <c r="Y193" s="322">
        <f t="shared" si="16"/>
        <v>0.12055342465753426</v>
      </c>
    </row>
    <row r="194" spans="1:25">
      <c r="A194" s="322"/>
      <c r="B194" s="189" t="s">
        <v>170</v>
      </c>
      <c r="C194" s="217"/>
      <c r="D194" s="209"/>
      <c r="E194" s="223"/>
      <c r="F194" s="192"/>
      <c r="G194" s="192"/>
      <c r="H194" s="193"/>
      <c r="I194" s="198"/>
      <c r="J194" s="197"/>
      <c r="K194" s="194"/>
      <c r="L194" s="195"/>
      <c r="M194" s="190"/>
      <c r="N194" s="225"/>
      <c r="O194" s="217"/>
      <c r="P194" s="196"/>
      <c r="Q194" s="322"/>
      <c r="R194" s="322"/>
      <c r="S194" s="322"/>
      <c r="T194" s="322"/>
      <c r="U194" s="322"/>
      <c r="V194" s="322"/>
      <c r="W194" s="322"/>
      <c r="X194" s="322">
        <f t="shared" si="15"/>
        <v>0</v>
      </c>
      <c r="Y194" s="322">
        <f t="shared" si="16"/>
        <v>0</v>
      </c>
    </row>
    <row r="195" spans="1:25">
      <c r="A195" s="322"/>
      <c r="B195" s="189" t="s">
        <v>171</v>
      </c>
      <c r="C195" s="217"/>
      <c r="D195" s="209"/>
      <c r="E195" s="223"/>
      <c r="F195" s="192">
        <f>$L$6</f>
        <v>0.12055342465753426</v>
      </c>
      <c r="G195" s="192"/>
      <c r="H195" s="193"/>
      <c r="I195" s="198"/>
      <c r="J195" s="197"/>
      <c r="K195" s="194"/>
      <c r="L195" s="195"/>
      <c r="M195" s="190"/>
      <c r="N195" s="191"/>
      <c r="O195" s="217"/>
      <c r="P195" s="196"/>
      <c r="Q195" s="322"/>
      <c r="R195" s="322"/>
      <c r="S195" s="322"/>
      <c r="T195" s="322"/>
      <c r="U195" s="322"/>
      <c r="V195" s="322"/>
      <c r="W195" s="322"/>
      <c r="X195" s="322">
        <f t="shared" si="15"/>
        <v>0.12055342465753426</v>
      </c>
      <c r="Y195" s="322">
        <f t="shared" si="16"/>
        <v>0.12055342465753426</v>
      </c>
    </row>
    <row r="196" spans="1:25">
      <c r="A196" s="322"/>
      <c r="B196" s="189" t="s">
        <v>172</v>
      </c>
      <c r="C196" s="217"/>
      <c r="D196" s="209"/>
      <c r="E196" s="223"/>
      <c r="F196" s="192"/>
      <c r="G196" s="192"/>
      <c r="H196" s="193"/>
      <c r="I196" s="198"/>
      <c r="J196" s="197"/>
      <c r="K196" s="200"/>
      <c r="L196" s="195"/>
      <c r="M196" s="190"/>
      <c r="N196" s="225"/>
      <c r="O196" s="217"/>
      <c r="P196" s="196"/>
      <c r="Q196" s="322"/>
      <c r="R196" s="322"/>
      <c r="S196" s="322"/>
      <c r="T196" s="322"/>
      <c r="U196" s="322"/>
      <c r="V196" s="322"/>
      <c r="W196" s="322"/>
      <c r="X196" s="322">
        <f t="shared" si="15"/>
        <v>0</v>
      </c>
      <c r="Y196" s="322">
        <f t="shared" si="16"/>
        <v>0</v>
      </c>
    </row>
    <row r="197" spans="1:25">
      <c r="A197" s="322"/>
      <c r="B197" s="189" t="s">
        <v>173</v>
      </c>
      <c r="C197" s="217"/>
      <c r="D197" s="209"/>
      <c r="E197" s="223"/>
      <c r="F197" s="192">
        <f>$L$6</f>
        <v>0.12055342465753426</v>
      </c>
      <c r="G197" s="192"/>
      <c r="H197" s="193"/>
      <c r="I197" s="194"/>
      <c r="J197" s="197"/>
      <c r="K197" s="200"/>
      <c r="L197" s="195"/>
      <c r="M197" s="190"/>
      <c r="N197" s="225"/>
      <c r="O197" s="217"/>
      <c r="P197" s="196"/>
      <c r="Q197" s="322"/>
      <c r="R197" s="322"/>
      <c r="S197" s="322"/>
      <c r="T197" s="322"/>
      <c r="U197" s="322"/>
      <c r="V197" s="322"/>
      <c r="W197" s="322"/>
      <c r="X197" s="322">
        <f t="shared" si="15"/>
        <v>0.12055342465753426</v>
      </c>
      <c r="Y197" s="322">
        <f t="shared" si="16"/>
        <v>0.12055342465753426</v>
      </c>
    </row>
    <row r="198" spans="1:25">
      <c r="A198" s="322"/>
      <c r="B198" s="189" t="s">
        <v>174</v>
      </c>
      <c r="C198" s="217"/>
      <c r="D198" s="209"/>
      <c r="E198" s="223"/>
      <c r="F198" s="192"/>
      <c r="G198" s="192"/>
      <c r="H198" s="193"/>
      <c r="I198" s="194"/>
      <c r="J198" s="197"/>
      <c r="K198" s="200"/>
      <c r="L198" s="195"/>
      <c r="M198" s="190"/>
      <c r="N198" s="225"/>
      <c r="O198" s="217"/>
      <c r="P198" s="196"/>
      <c r="Q198" s="322"/>
      <c r="R198" s="322"/>
      <c r="S198" s="322"/>
      <c r="T198" s="322"/>
      <c r="U198" s="322"/>
      <c r="V198" s="322"/>
      <c r="W198" s="322"/>
      <c r="X198" s="322">
        <f t="shared" si="15"/>
        <v>0</v>
      </c>
      <c r="Y198" s="322">
        <f t="shared" si="16"/>
        <v>0</v>
      </c>
    </row>
    <row r="199" spans="1:25">
      <c r="A199" s="322"/>
      <c r="B199" s="189" t="s">
        <v>175</v>
      </c>
      <c r="C199" s="217"/>
      <c r="D199" s="209"/>
      <c r="E199" s="223"/>
      <c r="F199" s="192">
        <f>$L$6</f>
        <v>0.12055342465753426</v>
      </c>
      <c r="G199" s="192"/>
      <c r="H199" s="193"/>
      <c r="I199" s="194"/>
      <c r="J199" s="197"/>
      <c r="K199" s="194"/>
      <c r="L199" s="195"/>
      <c r="M199" s="190"/>
      <c r="N199" s="225"/>
      <c r="O199" s="217"/>
      <c r="P199" s="196"/>
      <c r="Q199" s="322"/>
      <c r="R199" s="322"/>
      <c r="S199" s="322"/>
      <c r="T199" s="322"/>
      <c r="U199" s="322"/>
      <c r="V199" s="322"/>
      <c r="W199" s="322"/>
      <c r="X199" s="322">
        <f t="shared" si="15"/>
        <v>0.12055342465753426</v>
      </c>
      <c r="Y199" s="322">
        <f t="shared" si="16"/>
        <v>0.12055342465753426</v>
      </c>
    </row>
    <row r="200" spans="1:25">
      <c r="A200" s="322"/>
      <c r="B200" s="189" t="s">
        <v>176</v>
      </c>
      <c r="C200" s="217"/>
      <c r="D200" s="209"/>
      <c r="E200" s="223"/>
      <c r="F200" s="192"/>
      <c r="G200" s="192"/>
      <c r="H200" s="193"/>
      <c r="I200" s="198"/>
      <c r="J200" s="197"/>
      <c r="K200" s="199"/>
      <c r="L200" s="195"/>
      <c r="M200" s="190"/>
      <c r="N200" s="225"/>
      <c r="O200" s="217"/>
      <c r="P200" s="196"/>
      <c r="Q200" s="322"/>
      <c r="R200" s="322"/>
      <c r="S200" s="322"/>
      <c r="T200" s="322"/>
      <c r="U200" s="322"/>
      <c r="V200" s="322"/>
      <c r="W200" s="322"/>
      <c r="X200" s="322">
        <f t="shared" si="15"/>
        <v>0</v>
      </c>
      <c r="Y200" s="322">
        <f t="shared" si="16"/>
        <v>0</v>
      </c>
    </row>
    <row r="201" spans="1:25">
      <c r="A201" s="322"/>
      <c r="B201" s="189" t="s">
        <v>177</v>
      </c>
      <c r="C201" s="217"/>
      <c r="D201" s="209"/>
      <c r="E201" s="223"/>
      <c r="F201" s="192">
        <f>$L$6</f>
        <v>0.12055342465753426</v>
      </c>
      <c r="G201" s="192"/>
      <c r="H201" s="193"/>
      <c r="I201" s="198"/>
      <c r="J201" s="197"/>
      <c r="K201" s="199"/>
      <c r="L201" s="195"/>
      <c r="M201" s="209"/>
      <c r="N201" s="195"/>
      <c r="O201" s="217"/>
      <c r="P201" s="196"/>
      <c r="Q201" s="322"/>
      <c r="R201" s="322"/>
      <c r="S201" s="322"/>
      <c r="T201" s="322"/>
      <c r="U201" s="322"/>
      <c r="V201" s="322"/>
      <c r="W201" s="322"/>
      <c r="X201" s="322">
        <f t="shared" si="15"/>
        <v>0.12055342465753426</v>
      </c>
      <c r="Y201" s="322">
        <f t="shared" si="16"/>
        <v>0.12055342465753426</v>
      </c>
    </row>
    <row r="202" spans="1:25">
      <c r="A202" s="322"/>
      <c r="B202" s="189" t="s">
        <v>178</v>
      </c>
      <c r="C202" s="217"/>
      <c r="D202" s="209"/>
      <c r="E202" s="223"/>
      <c r="F202" s="192"/>
      <c r="G202" s="192"/>
      <c r="H202" s="193"/>
      <c r="I202" s="198"/>
      <c r="J202" s="197"/>
      <c r="K202" s="197"/>
      <c r="L202" s="197"/>
      <c r="M202" s="209"/>
      <c r="N202" s="195"/>
      <c r="O202" s="217"/>
      <c r="P202" s="196"/>
      <c r="Q202" s="322"/>
      <c r="R202" s="322"/>
      <c r="S202" s="322"/>
      <c r="T202" s="322"/>
      <c r="U202" s="322"/>
      <c r="V202" s="322"/>
      <c r="W202" s="322"/>
      <c r="X202" s="322">
        <f t="shared" si="15"/>
        <v>0</v>
      </c>
      <c r="Y202" s="322">
        <f t="shared" si="16"/>
        <v>0</v>
      </c>
    </row>
    <row r="203" spans="1:25">
      <c r="A203" s="322"/>
      <c r="B203" s="189" t="s">
        <v>179</v>
      </c>
      <c r="C203" s="217"/>
      <c r="D203" s="209"/>
      <c r="E203" s="223"/>
      <c r="F203" s="192">
        <f>$L$6</f>
        <v>0.12055342465753426</v>
      </c>
      <c r="G203" s="192">
        <f>$L$8</f>
        <v>8.0630640000000003E-2</v>
      </c>
      <c r="H203" s="193"/>
      <c r="I203" s="198"/>
      <c r="J203" s="197">
        <f>$L$15</f>
        <v>2.5499999999999998E-2</v>
      </c>
      <c r="K203" s="226"/>
      <c r="L203" s="226"/>
      <c r="M203" s="209"/>
      <c r="N203" s="195"/>
      <c r="O203" s="217"/>
      <c r="P203" s="196"/>
      <c r="Q203" s="322"/>
      <c r="R203" s="322"/>
      <c r="S203" s="322"/>
      <c r="T203" s="322"/>
      <c r="U203" s="322"/>
      <c r="V203" s="322"/>
      <c r="W203" s="322"/>
      <c r="X203" s="322">
        <f t="shared" si="15"/>
        <v>0.37968406465753424</v>
      </c>
      <c r="Y203" s="322">
        <f t="shared" si="16"/>
        <v>0.4051840646575342</v>
      </c>
    </row>
    <row r="204" spans="1:25">
      <c r="A204" s="322"/>
      <c r="B204" s="189" t="s">
        <v>180</v>
      </c>
      <c r="C204" s="227">
        <f>$L$3</f>
        <v>1</v>
      </c>
      <c r="D204" s="209"/>
      <c r="E204" s="223">
        <f>$L$11</f>
        <v>1.89</v>
      </c>
      <c r="F204" s="192"/>
      <c r="G204" s="192">
        <f>$L$8</f>
        <v>8.0630640000000003E-2</v>
      </c>
      <c r="H204" s="193"/>
      <c r="I204" s="198">
        <f>$L$13</f>
        <v>0.22</v>
      </c>
      <c r="J204" s="197">
        <f>$L$15</f>
        <v>2.5499999999999998E-2</v>
      </c>
      <c r="K204" s="197"/>
      <c r="L204" s="226"/>
      <c r="M204" s="209"/>
      <c r="N204" s="197">
        <f>$L$19</f>
        <v>0.55000000000000004</v>
      </c>
      <c r="O204" s="217"/>
      <c r="P204" s="196"/>
      <c r="Q204" s="322"/>
      <c r="R204" s="322"/>
      <c r="S204" s="322"/>
      <c r="T204" s="322"/>
      <c r="U204" s="322"/>
      <c r="V204" s="322"/>
      <c r="W204" s="322"/>
      <c r="X204" s="322">
        <f t="shared" si="15"/>
        <v>8.5391306399999998</v>
      </c>
      <c r="Y204" s="322">
        <f t="shared" si="16"/>
        <v>9.3346306400000003</v>
      </c>
    </row>
    <row r="205" spans="1:25">
      <c r="A205" s="322"/>
      <c r="B205" s="189" t="s">
        <v>181</v>
      </c>
      <c r="C205" s="227"/>
      <c r="D205" s="209"/>
      <c r="E205" s="223"/>
      <c r="F205" s="192">
        <f>$L$6</f>
        <v>0.12055342465753426</v>
      </c>
      <c r="G205" s="192">
        <f>$L$8</f>
        <v>8.0630640000000003E-2</v>
      </c>
      <c r="H205" s="193"/>
      <c r="I205" s="191"/>
      <c r="J205" s="197">
        <f>$L$15</f>
        <v>2.5499999999999998E-2</v>
      </c>
      <c r="K205" s="197"/>
      <c r="L205" s="226"/>
      <c r="M205" s="209"/>
      <c r="N205" s="191"/>
      <c r="O205" s="220">
        <f>$L$4</f>
        <v>0.99900000000000011</v>
      </c>
      <c r="P205" s="196"/>
      <c r="Q205" s="322"/>
      <c r="R205" s="322"/>
      <c r="S205" s="322"/>
      <c r="T205" s="322"/>
      <c r="U205" s="322"/>
      <c r="V205" s="322"/>
      <c r="W205" s="322"/>
      <c r="X205" s="322">
        <f t="shared" si="15"/>
        <v>1.3786840646575342</v>
      </c>
      <c r="Y205" s="322">
        <f t="shared" si="16"/>
        <v>1.4041840646575343</v>
      </c>
    </row>
    <row r="206" spans="1:25">
      <c r="A206" s="322"/>
      <c r="B206" s="189" t="s">
        <v>182</v>
      </c>
      <c r="C206" s="227"/>
      <c r="D206" s="209"/>
      <c r="E206" s="223"/>
      <c r="F206" s="192"/>
      <c r="G206" s="192">
        <f>$L$8</f>
        <v>8.0630640000000003E-2</v>
      </c>
      <c r="H206" s="193"/>
      <c r="I206" s="194"/>
      <c r="J206" s="197">
        <f>$L$15</f>
        <v>2.5499999999999998E-2</v>
      </c>
      <c r="K206" s="200"/>
      <c r="L206" s="195"/>
      <c r="M206" s="209"/>
      <c r="N206" s="195"/>
      <c r="O206" s="217"/>
      <c r="P206" s="196"/>
      <c r="Q206" s="322"/>
      <c r="R206" s="322"/>
      <c r="S206" s="322"/>
      <c r="T206" s="322"/>
      <c r="U206" s="322"/>
      <c r="V206" s="322"/>
      <c r="W206" s="322"/>
      <c r="X206" s="322">
        <f t="shared" si="15"/>
        <v>0.25913063999999997</v>
      </c>
      <c r="Y206" s="322">
        <f t="shared" si="16"/>
        <v>0.28463063999999999</v>
      </c>
    </row>
    <row r="207" spans="1:25">
      <c r="A207" s="322"/>
      <c r="B207" s="189" t="s">
        <v>183</v>
      </c>
      <c r="C207" s="217"/>
      <c r="D207" s="209"/>
      <c r="E207" s="223"/>
      <c r="F207" s="192">
        <f>$L$6</f>
        <v>0.12055342465753426</v>
      </c>
      <c r="G207" s="192"/>
      <c r="H207" s="193"/>
      <c r="I207" s="198"/>
      <c r="J207" s="197"/>
      <c r="K207" s="191"/>
      <c r="L207" s="195"/>
      <c r="M207" s="209"/>
      <c r="N207" s="195"/>
      <c r="O207" s="217"/>
      <c r="P207" s="196"/>
      <c r="Q207" s="322"/>
      <c r="R207" s="322"/>
      <c r="S207" s="322"/>
      <c r="T207" s="322"/>
      <c r="U207" s="322"/>
      <c r="V207" s="322"/>
      <c r="W207" s="322"/>
      <c r="X207" s="322">
        <f t="shared" si="15"/>
        <v>0.12055342465753426</v>
      </c>
      <c r="Y207" s="322">
        <f t="shared" si="16"/>
        <v>0.12055342465753426</v>
      </c>
    </row>
    <row r="208" spans="1:25">
      <c r="A208" s="322"/>
      <c r="B208" s="189" t="s">
        <v>184</v>
      </c>
      <c r="C208" s="217"/>
      <c r="D208" s="209"/>
      <c r="E208" s="223"/>
      <c r="F208" s="192"/>
      <c r="G208" s="192"/>
      <c r="H208" s="193"/>
      <c r="I208" s="194"/>
      <c r="J208" s="197"/>
      <c r="K208" s="199"/>
      <c r="L208" s="195"/>
      <c r="M208" s="209"/>
      <c r="N208" s="195"/>
      <c r="O208" s="217"/>
      <c r="P208" s="196"/>
      <c r="Q208" s="322"/>
      <c r="R208" s="322"/>
      <c r="S208" s="322"/>
      <c r="T208" s="322"/>
      <c r="U208" s="322"/>
      <c r="V208" s="322"/>
      <c r="W208" s="322"/>
      <c r="X208" s="322">
        <f t="shared" si="15"/>
        <v>0</v>
      </c>
      <c r="Y208" s="322">
        <f t="shared" si="16"/>
        <v>0</v>
      </c>
    </row>
    <row r="209" spans="1:25">
      <c r="A209" s="322"/>
      <c r="B209" s="189" t="s">
        <v>185</v>
      </c>
      <c r="C209" s="217"/>
      <c r="D209" s="209"/>
      <c r="E209" s="223"/>
      <c r="F209" s="192">
        <f>$L$6</f>
        <v>0.12055342465753426</v>
      </c>
      <c r="G209" s="192"/>
      <c r="H209" s="193"/>
      <c r="I209" s="194"/>
      <c r="J209" s="197"/>
      <c r="K209" s="199"/>
      <c r="L209" s="195"/>
      <c r="M209" s="209"/>
      <c r="N209" s="195"/>
      <c r="O209" s="217"/>
      <c r="P209" s="196"/>
      <c r="Q209" s="322"/>
      <c r="R209" s="322"/>
      <c r="S209" s="322"/>
      <c r="T209" s="322"/>
      <c r="U209" s="322"/>
      <c r="V209" s="322"/>
      <c r="W209" s="322"/>
      <c r="X209" s="322">
        <f t="shared" si="15"/>
        <v>0.12055342465753426</v>
      </c>
      <c r="Y209" s="322">
        <f t="shared" si="16"/>
        <v>0.12055342465753426</v>
      </c>
    </row>
    <row r="210" spans="1:25">
      <c r="A210" s="322"/>
      <c r="B210" s="230" t="s">
        <v>186</v>
      </c>
      <c r="C210" s="217"/>
      <c r="D210" s="209"/>
      <c r="E210" s="193"/>
      <c r="F210" s="192"/>
      <c r="G210" s="192"/>
      <c r="H210" s="193"/>
      <c r="I210" s="195"/>
      <c r="J210" s="197"/>
      <c r="K210" s="195"/>
      <c r="L210" s="195"/>
      <c r="M210" s="209"/>
      <c r="N210" s="195"/>
      <c r="O210" s="217"/>
      <c r="P210" s="196"/>
      <c r="Q210" s="322"/>
      <c r="R210" s="322"/>
      <c r="S210" s="322"/>
      <c r="T210" s="322"/>
      <c r="U210" s="322"/>
      <c r="V210" s="322"/>
      <c r="W210" s="322"/>
      <c r="X210" s="322">
        <f t="shared" si="15"/>
        <v>0</v>
      </c>
      <c r="Y210" s="322">
        <f t="shared" si="16"/>
        <v>0</v>
      </c>
    </row>
    <row r="211" spans="1:25">
      <c r="A211" s="322"/>
      <c r="B211" s="189" t="s">
        <v>187</v>
      </c>
      <c r="C211" s="217"/>
      <c r="D211" s="209"/>
      <c r="E211" s="193"/>
      <c r="F211" s="192">
        <f>$L$6</f>
        <v>0.12055342465753426</v>
      </c>
      <c r="G211" s="192"/>
      <c r="H211" s="193"/>
      <c r="I211" s="195"/>
      <c r="J211" s="197"/>
      <c r="K211" s="195"/>
      <c r="L211" s="195"/>
      <c r="M211" s="190"/>
      <c r="N211" s="195"/>
      <c r="O211" s="217"/>
      <c r="P211" s="196"/>
      <c r="Q211" s="322"/>
      <c r="R211" s="322"/>
      <c r="S211" s="322"/>
      <c r="T211" s="322"/>
      <c r="U211" s="322"/>
      <c r="V211" s="322"/>
      <c r="W211" s="322"/>
      <c r="X211" s="322">
        <f t="shared" si="15"/>
        <v>0.12055342465753426</v>
      </c>
      <c r="Y211" s="322">
        <f t="shared" si="16"/>
        <v>0.12055342465753426</v>
      </c>
    </row>
    <row r="212" spans="1:25">
      <c r="A212" s="322"/>
      <c r="B212" s="189" t="s">
        <v>188</v>
      </c>
      <c r="C212" s="217"/>
      <c r="D212" s="209"/>
      <c r="E212" s="193"/>
      <c r="F212" s="192"/>
      <c r="G212" s="192"/>
      <c r="H212" s="193"/>
      <c r="I212" s="195"/>
      <c r="J212" s="197"/>
      <c r="K212" s="195"/>
      <c r="L212" s="195"/>
      <c r="M212" s="190"/>
      <c r="N212" s="195"/>
      <c r="O212" s="217"/>
      <c r="P212" s="196"/>
      <c r="Q212" s="322"/>
      <c r="R212" s="322"/>
      <c r="S212" s="322"/>
      <c r="T212" s="322"/>
      <c r="U212" s="322"/>
      <c r="V212" s="322"/>
      <c r="W212" s="322"/>
      <c r="X212" s="322">
        <f t="shared" si="15"/>
        <v>0</v>
      </c>
      <c r="Y212" s="322">
        <f t="shared" si="16"/>
        <v>0</v>
      </c>
    </row>
    <row r="213" spans="1:25">
      <c r="A213" s="322"/>
      <c r="B213" s="189" t="s">
        <v>189</v>
      </c>
      <c r="C213" s="217"/>
      <c r="D213" s="209"/>
      <c r="E213" s="223"/>
      <c r="F213" s="192">
        <f>$L$6</f>
        <v>0.12055342465753426</v>
      </c>
      <c r="G213" s="192"/>
      <c r="H213" s="193"/>
      <c r="I213" s="191"/>
      <c r="J213" s="197"/>
      <c r="K213" s="195"/>
      <c r="L213" s="195"/>
      <c r="M213" s="190"/>
      <c r="N213" s="195"/>
      <c r="O213" s="217"/>
      <c r="P213" s="196"/>
      <c r="Q213" s="322"/>
      <c r="R213" s="322"/>
      <c r="S213" s="322"/>
      <c r="T213" s="322"/>
      <c r="U213" s="322"/>
      <c r="V213" s="322"/>
      <c r="W213" s="322"/>
      <c r="X213" s="322">
        <f t="shared" si="15"/>
        <v>0.12055342465753426</v>
      </c>
      <c r="Y213" s="322">
        <f t="shared" si="16"/>
        <v>0.12055342465753426</v>
      </c>
    </row>
    <row r="214" spans="1:25">
      <c r="A214" s="322"/>
      <c r="B214" s="189" t="s">
        <v>190</v>
      </c>
      <c r="C214" s="217"/>
      <c r="D214" s="209"/>
      <c r="E214" s="193"/>
      <c r="F214" s="192"/>
      <c r="G214" s="192"/>
      <c r="H214" s="193"/>
      <c r="I214" s="195"/>
      <c r="J214" s="197"/>
      <c r="K214" s="195"/>
      <c r="L214" s="195"/>
      <c r="M214" s="190"/>
      <c r="N214" s="195"/>
      <c r="O214" s="217"/>
      <c r="P214" s="196"/>
      <c r="Q214" s="322"/>
      <c r="R214" s="322"/>
      <c r="S214" s="322"/>
      <c r="T214" s="322"/>
      <c r="U214" s="322"/>
      <c r="V214" s="322"/>
      <c r="W214" s="322"/>
      <c r="X214" s="322">
        <f t="shared" si="15"/>
        <v>0</v>
      </c>
      <c r="Y214" s="322">
        <f t="shared" si="16"/>
        <v>0</v>
      </c>
    </row>
    <row r="215" spans="1:25">
      <c r="A215" s="322"/>
      <c r="B215" s="189" t="s">
        <v>191</v>
      </c>
      <c r="C215" s="217"/>
      <c r="D215" s="209"/>
      <c r="E215" s="193"/>
      <c r="F215" s="192">
        <f>$L$6</f>
        <v>0.12055342465753426</v>
      </c>
      <c r="G215" s="192"/>
      <c r="H215" s="193"/>
      <c r="I215" s="195"/>
      <c r="J215" s="197"/>
      <c r="K215" s="195"/>
      <c r="L215" s="195"/>
      <c r="M215" s="190"/>
      <c r="N215" s="195"/>
      <c r="O215" s="217"/>
      <c r="P215" s="196"/>
      <c r="Q215" s="322"/>
      <c r="R215" s="322"/>
      <c r="S215" s="322"/>
      <c r="T215" s="322"/>
      <c r="U215" s="322"/>
      <c r="V215" s="322"/>
      <c r="W215" s="322"/>
      <c r="X215" s="322">
        <f t="shared" si="15"/>
        <v>0.12055342465753426</v>
      </c>
      <c r="Y215" s="322">
        <f t="shared" si="16"/>
        <v>0.12055342465753426</v>
      </c>
    </row>
    <row r="216" spans="1:25">
      <c r="A216" s="322"/>
      <c r="B216" s="189" t="s">
        <v>192</v>
      </c>
      <c r="C216" s="217"/>
      <c r="D216" s="209"/>
      <c r="E216" s="193"/>
      <c r="F216" s="192"/>
      <c r="G216" s="192"/>
      <c r="H216" s="193"/>
      <c r="I216" s="195"/>
      <c r="J216" s="197"/>
      <c r="K216" s="195"/>
      <c r="L216" s="195"/>
      <c r="M216" s="190"/>
      <c r="N216" s="195"/>
      <c r="O216" s="217"/>
      <c r="P216" s="196"/>
      <c r="Q216" s="322"/>
      <c r="R216" s="322"/>
      <c r="S216" s="322"/>
      <c r="T216" s="322"/>
      <c r="U216" s="322"/>
      <c r="V216" s="322"/>
      <c r="W216" s="322"/>
      <c r="X216" s="322">
        <f t="shared" si="15"/>
        <v>0</v>
      </c>
      <c r="Y216" s="322">
        <f t="shared" si="16"/>
        <v>0</v>
      </c>
    </row>
    <row r="217" spans="1:25">
      <c r="A217" s="322"/>
      <c r="B217" s="189" t="s">
        <v>193</v>
      </c>
      <c r="C217" s="217"/>
      <c r="D217" s="209"/>
      <c r="E217" s="193"/>
      <c r="F217" s="192">
        <f>$L$6</f>
        <v>0.12055342465753426</v>
      </c>
      <c r="G217" s="192"/>
      <c r="H217" s="193"/>
      <c r="I217" s="195"/>
      <c r="J217" s="197"/>
      <c r="K217" s="195"/>
      <c r="L217" s="191"/>
      <c r="M217" s="190"/>
      <c r="N217" s="195"/>
      <c r="O217" s="217"/>
      <c r="P217" s="196"/>
      <c r="Q217" s="322"/>
      <c r="R217" s="322"/>
      <c r="S217" s="322"/>
      <c r="T217" s="322"/>
      <c r="U217" s="322"/>
      <c r="V217" s="322"/>
      <c r="W217" s="322"/>
      <c r="X217" s="322">
        <f t="shared" si="15"/>
        <v>0.12055342465753426</v>
      </c>
      <c r="Y217" s="322">
        <f t="shared" si="16"/>
        <v>0.12055342465753426</v>
      </c>
    </row>
    <row r="218" spans="1:25">
      <c r="A218" s="322"/>
      <c r="B218" s="189" t="s">
        <v>194</v>
      </c>
      <c r="C218" s="217"/>
      <c r="D218" s="209"/>
      <c r="E218" s="193"/>
      <c r="F218" s="192"/>
      <c r="G218" s="192"/>
      <c r="H218" s="193"/>
      <c r="I218" s="195"/>
      <c r="J218" s="197"/>
      <c r="K218" s="195"/>
      <c r="L218" s="191"/>
      <c r="M218" s="190"/>
      <c r="N218" s="195"/>
      <c r="O218" s="217"/>
      <c r="P218" s="196"/>
      <c r="Q218" s="322"/>
      <c r="R218" s="322"/>
      <c r="S218" s="322"/>
      <c r="T218" s="322"/>
      <c r="U218" s="322"/>
      <c r="V218" s="322"/>
      <c r="W218" s="322"/>
      <c r="X218" s="322">
        <f t="shared" si="15"/>
        <v>0</v>
      </c>
      <c r="Y218" s="322">
        <f t="shared" si="16"/>
        <v>0</v>
      </c>
    </row>
    <row r="219" spans="1:25">
      <c r="A219" s="322"/>
      <c r="B219" s="189" t="s">
        <v>195</v>
      </c>
      <c r="C219" s="227">
        <f>$L$3*1</f>
        <v>1</v>
      </c>
      <c r="D219" s="231">
        <f>$L$5</f>
        <v>1.5956164383561646</v>
      </c>
      <c r="E219" s="223">
        <f>$L$11</f>
        <v>1.89</v>
      </c>
      <c r="F219" s="192">
        <f>$L$6</f>
        <v>0.12055342465753426</v>
      </c>
      <c r="G219" s="192">
        <f t="shared" ref="G219:G233" si="17">$L$8</f>
        <v>8.0630640000000003E-2</v>
      </c>
      <c r="H219" s="193"/>
      <c r="I219" s="198">
        <f>$L$13</f>
        <v>0.22</v>
      </c>
      <c r="J219" s="197">
        <f t="shared" ref="J219:J233" si="18">$L$15</f>
        <v>2.5499999999999998E-2</v>
      </c>
      <c r="K219" s="200"/>
      <c r="L219" s="197">
        <f>$L$18</f>
        <v>2E-3</v>
      </c>
      <c r="M219" s="209">
        <f t="shared" ref="M219:M233" si="19">0.16</f>
        <v>0.16</v>
      </c>
      <c r="N219" s="195"/>
      <c r="O219" s="217"/>
      <c r="P219" s="196"/>
      <c r="Q219" s="322"/>
      <c r="R219" s="322"/>
      <c r="S219" s="322"/>
      <c r="T219" s="322"/>
      <c r="U219" s="322"/>
      <c r="V219" s="322"/>
      <c r="W219" s="322"/>
      <c r="X219" s="322">
        <f t="shared" si="15"/>
        <v>6.5793005030136982</v>
      </c>
      <c r="Y219" s="322">
        <f t="shared" si="16"/>
        <v>6.8268005030136987</v>
      </c>
    </row>
    <row r="220" spans="1:25">
      <c r="A220" s="322"/>
      <c r="B220" s="189" t="s">
        <v>196</v>
      </c>
      <c r="C220" s="227">
        <f>$L$3*1</f>
        <v>1</v>
      </c>
      <c r="D220" s="231">
        <f>$L$5</f>
        <v>1.5956164383561646</v>
      </c>
      <c r="E220" s="193"/>
      <c r="F220" s="192"/>
      <c r="G220" s="192">
        <f t="shared" si="17"/>
        <v>8.0630640000000003E-2</v>
      </c>
      <c r="H220" s="193"/>
      <c r="I220" s="195"/>
      <c r="J220" s="197">
        <f t="shared" si="18"/>
        <v>2.5499999999999998E-2</v>
      </c>
      <c r="K220" s="200">
        <f>$L$16</f>
        <v>1.6</v>
      </c>
      <c r="L220" s="197">
        <f>$L$18</f>
        <v>2E-3</v>
      </c>
      <c r="M220" s="209">
        <f t="shared" si="19"/>
        <v>0.16</v>
      </c>
      <c r="N220" s="195"/>
      <c r="O220" s="217"/>
      <c r="P220" s="196"/>
      <c r="Q220" s="322"/>
      <c r="R220" s="322"/>
      <c r="S220" s="322"/>
      <c r="T220" s="322"/>
      <c r="U220" s="322"/>
      <c r="V220" s="322"/>
      <c r="W220" s="322"/>
      <c r="X220" s="322">
        <f t="shared" si="15"/>
        <v>4.6287470783561648</v>
      </c>
      <c r="Y220" s="322">
        <f t="shared" si="16"/>
        <v>4.6562470783561647</v>
      </c>
    </row>
    <row r="221" spans="1:25">
      <c r="A221" s="322"/>
      <c r="B221" s="189" t="s">
        <v>197</v>
      </c>
      <c r="C221" s="217"/>
      <c r="D221" s="209"/>
      <c r="E221" s="193"/>
      <c r="F221" s="192">
        <f>$L$6</f>
        <v>0.12055342465753426</v>
      </c>
      <c r="G221" s="192">
        <f t="shared" si="17"/>
        <v>8.0630640000000003E-2</v>
      </c>
      <c r="H221" s="193"/>
      <c r="I221" s="195"/>
      <c r="J221" s="197">
        <f t="shared" si="18"/>
        <v>2.5499999999999998E-2</v>
      </c>
      <c r="K221" s="200">
        <f>$L$16</f>
        <v>1.6</v>
      </c>
      <c r="L221" s="197">
        <f>$L$18</f>
        <v>2E-3</v>
      </c>
      <c r="M221" s="209">
        <f t="shared" si="19"/>
        <v>0.16</v>
      </c>
      <c r="N221" s="195"/>
      <c r="O221" s="217"/>
      <c r="P221" s="196"/>
      <c r="Q221" s="322"/>
      <c r="R221" s="322"/>
      <c r="S221" s="322"/>
      <c r="T221" s="322"/>
      <c r="U221" s="322"/>
      <c r="V221" s="322"/>
      <c r="W221" s="322"/>
      <c r="X221" s="322">
        <f t="shared" si="15"/>
        <v>2.1536840646575346</v>
      </c>
      <c r="Y221" s="322">
        <f t="shared" si="16"/>
        <v>2.1811840646575344</v>
      </c>
    </row>
    <row r="222" spans="1:25">
      <c r="A222" s="322"/>
      <c r="B222" s="189" t="s">
        <v>198</v>
      </c>
      <c r="C222" s="217"/>
      <c r="D222" s="209"/>
      <c r="E222" s="193"/>
      <c r="F222" s="192"/>
      <c r="G222" s="192">
        <f t="shared" si="17"/>
        <v>8.0630640000000003E-2</v>
      </c>
      <c r="H222" s="193"/>
      <c r="I222" s="195"/>
      <c r="J222" s="197">
        <f t="shared" si="18"/>
        <v>2.5499999999999998E-2</v>
      </c>
      <c r="K222" s="200"/>
      <c r="L222" s="195"/>
      <c r="M222" s="209">
        <f>0.16</f>
        <v>0.16</v>
      </c>
      <c r="N222" s="195"/>
      <c r="O222" s="220">
        <f>$L$4</f>
        <v>0.99900000000000011</v>
      </c>
      <c r="P222" s="196"/>
      <c r="Q222" s="322"/>
      <c r="R222" s="322"/>
      <c r="S222" s="322"/>
      <c r="T222" s="322"/>
      <c r="U222" s="322"/>
      <c r="V222" s="322"/>
      <c r="W222" s="322"/>
      <c r="X222" s="322">
        <f t="shared" si="15"/>
        <v>1.4181306400000002</v>
      </c>
      <c r="Y222" s="322">
        <f t="shared" si="16"/>
        <v>1.4436306400000001</v>
      </c>
    </row>
    <row r="223" spans="1:25">
      <c r="A223" s="322"/>
      <c r="B223" s="189" t="s">
        <v>199</v>
      </c>
      <c r="C223" s="227"/>
      <c r="D223" s="209"/>
      <c r="E223" s="223"/>
      <c r="F223" s="192">
        <f>$L$6</f>
        <v>0.12055342465753426</v>
      </c>
      <c r="G223" s="192">
        <f t="shared" si="17"/>
        <v>8.0630640000000003E-2</v>
      </c>
      <c r="H223" s="193">
        <f>$L$9</f>
        <v>0.69</v>
      </c>
      <c r="I223" s="191"/>
      <c r="J223" s="197">
        <f t="shared" si="18"/>
        <v>2.5499999999999998E-2</v>
      </c>
      <c r="K223" s="195"/>
      <c r="L223" s="195"/>
      <c r="M223" s="209">
        <f t="shared" si="19"/>
        <v>0.16</v>
      </c>
      <c r="N223" s="195"/>
      <c r="O223" s="217"/>
      <c r="P223" s="196"/>
      <c r="Q223" s="322"/>
      <c r="R223" s="322"/>
      <c r="S223" s="322"/>
      <c r="T223" s="322"/>
      <c r="U223" s="322"/>
      <c r="V223" s="322"/>
      <c r="W223" s="322"/>
      <c r="X223" s="322">
        <f t="shared" si="15"/>
        <v>1.2296840646575342</v>
      </c>
      <c r="Y223" s="322">
        <f t="shared" si="16"/>
        <v>1.2551840646575341</v>
      </c>
    </row>
    <row r="224" spans="1:25">
      <c r="A224" s="322"/>
      <c r="B224" s="189" t="s">
        <v>200</v>
      </c>
      <c r="C224" s="227"/>
      <c r="D224" s="209"/>
      <c r="E224" s="223"/>
      <c r="F224" s="192"/>
      <c r="G224" s="192">
        <f t="shared" si="17"/>
        <v>8.0630640000000003E-2</v>
      </c>
      <c r="H224" s="193">
        <f>$L$10</f>
        <v>0.8</v>
      </c>
      <c r="I224" s="198">
        <f>$L$13</f>
        <v>0.22</v>
      </c>
      <c r="J224" s="197">
        <f t="shared" si="18"/>
        <v>2.5499999999999998E-2</v>
      </c>
      <c r="K224" s="195"/>
      <c r="L224" s="195"/>
      <c r="M224" s="209">
        <f t="shared" si="19"/>
        <v>0.16</v>
      </c>
      <c r="N224" s="195"/>
      <c r="O224" s="217"/>
      <c r="P224" s="196"/>
      <c r="Q224" s="322"/>
      <c r="R224" s="322"/>
      <c r="S224" s="322"/>
      <c r="T224" s="322"/>
      <c r="U224" s="322"/>
      <c r="V224" s="322"/>
      <c r="W224" s="322"/>
      <c r="X224" s="322">
        <f t="shared" si="15"/>
        <v>2.75913064</v>
      </c>
      <c r="Y224" s="322">
        <f t="shared" si="16"/>
        <v>3.0046306400000002</v>
      </c>
    </row>
    <row r="225" spans="1:25">
      <c r="A225" s="322"/>
      <c r="B225" s="189" t="s">
        <v>201</v>
      </c>
      <c r="C225" s="217"/>
      <c r="D225" s="209"/>
      <c r="E225" s="193"/>
      <c r="F225" s="192">
        <f>$L$6</f>
        <v>0.12055342465753426</v>
      </c>
      <c r="G225" s="192">
        <f t="shared" si="17"/>
        <v>8.0630640000000003E-2</v>
      </c>
      <c r="H225" s="193"/>
      <c r="I225" s="195"/>
      <c r="J225" s="197">
        <f t="shared" si="18"/>
        <v>2.5499999999999998E-2</v>
      </c>
      <c r="K225" s="195"/>
      <c r="L225" s="195"/>
      <c r="M225" s="209">
        <f t="shared" si="19"/>
        <v>0.16</v>
      </c>
      <c r="N225" s="195"/>
      <c r="O225" s="217"/>
      <c r="P225" s="196"/>
      <c r="Q225" s="322"/>
      <c r="R225" s="322"/>
      <c r="S225" s="322"/>
      <c r="T225" s="322"/>
      <c r="U225" s="322"/>
      <c r="V225" s="322"/>
      <c r="W225" s="322"/>
      <c r="X225" s="322">
        <f t="shared" si="15"/>
        <v>0.53968406465753427</v>
      </c>
      <c r="Y225" s="322">
        <f t="shared" si="16"/>
        <v>0.56518406465753424</v>
      </c>
    </row>
    <row r="226" spans="1:25">
      <c r="A226" s="322"/>
      <c r="B226" s="189" t="s">
        <v>202</v>
      </c>
      <c r="C226" s="217"/>
      <c r="D226" s="209"/>
      <c r="E226" s="223">
        <f>$L$11</f>
        <v>1.89</v>
      </c>
      <c r="F226" s="192"/>
      <c r="G226" s="192">
        <f t="shared" si="17"/>
        <v>8.0630640000000003E-2</v>
      </c>
      <c r="H226" s="193"/>
      <c r="I226" s="195"/>
      <c r="J226" s="197">
        <f t="shared" si="18"/>
        <v>2.5499999999999998E-2</v>
      </c>
      <c r="K226" s="195"/>
      <c r="L226" s="195"/>
      <c r="M226" s="209">
        <f t="shared" si="19"/>
        <v>0.16</v>
      </c>
      <c r="N226" s="195"/>
      <c r="O226" s="217"/>
      <c r="P226" s="196"/>
      <c r="Q226" s="322"/>
      <c r="R226" s="322"/>
      <c r="S226" s="322"/>
      <c r="T226" s="322"/>
      <c r="U226" s="322"/>
      <c r="V226" s="322"/>
      <c r="W226" s="322"/>
      <c r="X226" s="322">
        <f t="shared" si="15"/>
        <v>2.3091306400000002</v>
      </c>
      <c r="Y226" s="322">
        <f t="shared" si="16"/>
        <v>2.3346306400000003</v>
      </c>
    </row>
    <row r="227" spans="1:25">
      <c r="A227" s="322"/>
      <c r="B227" s="189" t="s">
        <v>203</v>
      </c>
      <c r="C227" s="217"/>
      <c r="D227" s="209"/>
      <c r="E227" s="193"/>
      <c r="F227" s="192">
        <f>$L$6</f>
        <v>0.12055342465753426</v>
      </c>
      <c r="G227" s="192">
        <f t="shared" si="17"/>
        <v>8.0630640000000003E-2</v>
      </c>
      <c r="H227" s="193"/>
      <c r="I227" s="198"/>
      <c r="J227" s="197">
        <f t="shared" si="18"/>
        <v>2.5499999999999998E-2</v>
      </c>
      <c r="K227" s="195"/>
      <c r="L227" s="195"/>
      <c r="M227" s="209">
        <f t="shared" si="19"/>
        <v>0.16</v>
      </c>
      <c r="N227" s="197">
        <f>$L$19</f>
        <v>0.55000000000000004</v>
      </c>
      <c r="O227" s="217"/>
      <c r="P227" s="196"/>
      <c r="Q227" s="322"/>
      <c r="R227" s="322"/>
      <c r="S227" s="322"/>
      <c r="T227" s="322"/>
      <c r="U227" s="322"/>
      <c r="V227" s="322"/>
      <c r="W227" s="322"/>
      <c r="X227" s="322">
        <f t="shared" si="15"/>
        <v>4.3896840646575344</v>
      </c>
      <c r="Y227" s="322">
        <f t="shared" si="16"/>
        <v>4.9651840646575343</v>
      </c>
    </row>
    <row r="228" spans="1:25">
      <c r="A228" s="322"/>
      <c r="B228" s="189" t="s">
        <v>204</v>
      </c>
      <c r="C228" s="217"/>
      <c r="D228" s="209"/>
      <c r="E228" s="193"/>
      <c r="F228" s="192"/>
      <c r="G228" s="192">
        <f t="shared" si="17"/>
        <v>8.0630640000000003E-2</v>
      </c>
      <c r="H228" s="193"/>
      <c r="I228" s="195"/>
      <c r="J228" s="197">
        <f t="shared" si="18"/>
        <v>2.5499999999999998E-2</v>
      </c>
      <c r="K228" s="195"/>
      <c r="L228" s="195"/>
      <c r="M228" s="209">
        <f t="shared" si="19"/>
        <v>0.16</v>
      </c>
      <c r="N228" s="195"/>
      <c r="O228" s="217"/>
      <c r="P228" s="196"/>
      <c r="Q228" s="322"/>
      <c r="R228" s="322"/>
      <c r="S228" s="322"/>
      <c r="T228" s="322"/>
      <c r="U228" s="322"/>
      <c r="V228" s="322"/>
      <c r="W228" s="322"/>
      <c r="X228" s="322">
        <f t="shared" si="15"/>
        <v>0.41913064</v>
      </c>
      <c r="Y228" s="322">
        <f t="shared" si="16"/>
        <v>0.44463063999999997</v>
      </c>
    </row>
    <row r="229" spans="1:25">
      <c r="A229" s="322"/>
      <c r="B229" s="189" t="s">
        <v>205</v>
      </c>
      <c r="C229" s="217"/>
      <c r="D229" s="209"/>
      <c r="E229" s="193"/>
      <c r="F229" s="192">
        <f>$L$6</f>
        <v>0.12055342465753426</v>
      </c>
      <c r="G229" s="192">
        <f t="shared" si="17"/>
        <v>8.0630640000000003E-2</v>
      </c>
      <c r="H229" s="193"/>
      <c r="I229" s="195"/>
      <c r="J229" s="197">
        <f t="shared" si="18"/>
        <v>2.5499999999999998E-2</v>
      </c>
      <c r="K229" s="195"/>
      <c r="L229" s="195"/>
      <c r="M229" s="209">
        <f t="shared" si="19"/>
        <v>0.16</v>
      </c>
      <c r="N229" s="195"/>
      <c r="O229" s="217"/>
      <c r="P229" s="196"/>
      <c r="Q229" s="322"/>
      <c r="R229" s="322"/>
      <c r="S229" s="322"/>
      <c r="T229" s="322"/>
      <c r="U229" s="322"/>
      <c r="V229" s="322"/>
      <c r="W229" s="322"/>
      <c r="X229" s="322">
        <f t="shared" si="15"/>
        <v>0.53968406465753427</v>
      </c>
      <c r="Y229" s="322">
        <f t="shared" si="16"/>
        <v>0.56518406465753424</v>
      </c>
    </row>
    <row r="230" spans="1:25">
      <c r="A230" s="322"/>
      <c r="B230" s="189" t="s">
        <v>206</v>
      </c>
      <c r="C230" s="217"/>
      <c r="D230" s="209"/>
      <c r="E230" s="193"/>
      <c r="F230" s="192"/>
      <c r="G230" s="192">
        <f t="shared" si="17"/>
        <v>8.0630640000000003E-2</v>
      </c>
      <c r="H230" s="193"/>
      <c r="I230" s="195"/>
      <c r="J230" s="197">
        <f t="shared" si="18"/>
        <v>2.5499999999999998E-2</v>
      </c>
      <c r="K230" s="195"/>
      <c r="L230" s="195"/>
      <c r="M230" s="209">
        <f t="shared" si="19"/>
        <v>0.16</v>
      </c>
      <c r="N230" s="195"/>
      <c r="O230" s="217"/>
      <c r="P230" s="196"/>
      <c r="Q230" s="322"/>
      <c r="R230" s="322"/>
      <c r="S230" s="322"/>
      <c r="T230" s="322"/>
      <c r="U230" s="322"/>
      <c r="V230" s="322"/>
      <c r="W230" s="322"/>
      <c r="X230" s="322">
        <f t="shared" si="15"/>
        <v>0.41913064</v>
      </c>
      <c r="Y230" s="322">
        <f t="shared" si="16"/>
        <v>0.44463063999999997</v>
      </c>
    </row>
    <row r="231" spans="1:25">
      <c r="A231" s="322"/>
      <c r="B231" s="189" t="s">
        <v>207</v>
      </c>
      <c r="C231" s="217"/>
      <c r="D231" s="209"/>
      <c r="E231" s="193"/>
      <c r="F231" s="192">
        <f>$L$6</f>
        <v>0.12055342465753426</v>
      </c>
      <c r="G231" s="192">
        <f t="shared" si="17"/>
        <v>8.0630640000000003E-2</v>
      </c>
      <c r="H231" s="193"/>
      <c r="I231" s="195"/>
      <c r="J231" s="197">
        <f t="shared" si="18"/>
        <v>2.5499999999999998E-2</v>
      </c>
      <c r="K231" s="195"/>
      <c r="L231" s="195"/>
      <c r="M231" s="209">
        <f t="shared" si="19"/>
        <v>0.16</v>
      </c>
      <c r="N231" s="195"/>
      <c r="O231" s="217"/>
      <c r="P231" s="196"/>
      <c r="Q231" s="322"/>
      <c r="R231" s="322"/>
      <c r="S231" s="322"/>
      <c r="T231" s="322"/>
      <c r="U231" s="322"/>
      <c r="V231" s="322"/>
      <c r="W231" s="322"/>
      <c r="X231" s="322">
        <f t="shared" si="15"/>
        <v>0.53968406465753427</v>
      </c>
      <c r="Y231" s="322">
        <f t="shared" si="16"/>
        <v>0.56518406465753424</v>
      </c>
    </row>
    <row r="232" spans="1:25">
      <c r="A232" s="322"/>
      <c r="B232" s="189" t="s">
        <v>208</v>
      </c>
      <c r="C232" s="217"/>
      <c r="D232" s="209"/>
      <c r="E232" s="193"/>
      <c r="F232" s="192"/>
      <c r="G232" s="192">
        <f t="shared" si="17"/>
        <v>8.0630640000000003E-2</v>
      </c>
      <c r="H232" s="193"/>
      <c r="I232" s="195"/>
      <c r="J232" s="197">
        <f t="shared" si="18"/>
        <v>2.5499999999999998E-2</v>
      </c>
      <c r="K232" s="195"/>
      <c r="L232" s="195"/>
      <c r="M232" s="209">
        <f t="shared" si="19"/>
        <v>0.16</v>
      </c>
      <c r="N232" s="195"/>
      <c r="O232" s="217"/>
      <c r="P232" s="196"/>
      <c r="Q232" s="322"/>
      <c r="R232" s="322"/>
      <c r="S232" s="322"/>
      <c r="T232" s="322"/>
      <c r="U232" s="322"/>
      <c r="V232" s="322"/>
      <c r="W232" s="322"/>
      <c r="X232" s="322">
        <f t="shared" si="15"/>
        <v>0.41913064</v>
      </c>
      <c r="Y232" s="322">
        <f t="shared" si="16"/>
        <v>0.44463063999999997</v>
      </c>
    </row>
    <row r="233" spans="1:25">
      <c r="A233" s="322"/>
      <c r="B233" s="189" t="s">
        <v>209</v>
      </c>
      <c r="C233" s="217"/>
      <c r="D233" s="209"/>
      <c r="E233" s="193"/>
      <c r="F233" s="192">
        <f>$L$6</f>
        <v>0.12055342465753426</v>
      </c>
      <c r="G233" s="192">
        <f t="shared" si="17"/>
        <v>8.0630640000000003E-2</v>
      </c>
      <c r="H233" s="193"/>
      <c r="I233" s="195"/>
      <c r="J233" s="197">
        <f t="shared" si="18"/>
        <v>2.5499999999999998E-2</v>
      </c>
      <c r="K233" s="195"/>
      <c r="L233" s="195"/>
      <c r="M233" s="209">
        <f t="shared" si="19"/>
        <v>0.16</v>
      </c>
      <c r="N233" s="195"/>
      <c r="O233" s="217"/>
      <c r="P233" s="196"/>
      <c r="Q233" s="322"/>
      <c r="R233" s="322"/>
      <c r="S233" s="322"/>
      <c r="T233" s="322"/>
      <c r="U233" s="322"/>
      <c r="V233" s="322"/>
      <c r="W233" s="322"/>
      <c r="X233" s="322">
        <f t="shared" si="15"/>
        <v>0.53968406465753427</v>
      </c>
      <c r="Y233" s="322">
        <f t="shared" si="16"/>
        <v>0.56518406465753424</v>
      </c>
    </row>
    <row r="234" spans="1:25">
      <c r="B234" s="185" t="s">
        <v>210</v>
      </c>
      <c r="C234" s="218"/>
      <c r="D234" s="228"/>
      <c r="E234" s="202"/>
      <c r="F234" s="201"/>
      <c r="G234" s="201"/>
      <c r="H234" s="202"/>
      <c r="I234" s="204"/>
      <c r="J234" s="229"/>
      <c r="K234" s="204"/>
      <c r="L234" s="204"/>
      <c r="M234" s="228"/>
      <c r="N234" s="204"/>
      <c r="O234" s="218"/>
      <c r="X234" s="322">
        <f t="shared" si="15"/>
        <v>0</v>
      </c>
      <c r="Y234" s="322">
        <f t="shared" si="16"/>
        <v>0</v>
      </c>
    </row>
    <row r="235" spans="1:25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329"/>
      <c r="M235" s="329"/>
      <c r="N235" s="329"/>
      <c r="O235" s="329"/>
    </row>
    <row r="236" spans="1:25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25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25">
      <c r="B238" s="19"/>
      <c r="C238" s="19">
        <v>1</v>
      </c>
      <c r="D238" s="19">
        <v>2</v>
      </c>
      <c r="E238" s="19">
        <v>3</v>
      </c>
      <c r="F238" s="19">
        <v>4</v>
      </c>
      <c r="G238" s="19">
        <v>5</v>
      </c>
      <c r="H238" s="19">
        <v>6</v>
      </c>
      <c r="I238" s="19">
        <v>7</v>
      </c>
      <c r="J238" s="19">
        <v>8</v>
      </c>
      <c r="K238" s="19"/>
      <c r="L238" s="19"/>
      <c r="M238" s="19"/>
      <c r="N238" s="19"/>
      <c r="O238" s="19"/>
    </row>
    <row r="239" spans="1:25">
      <c r="B239" s="19"/>
      <c r="C239" s="334" t="s">
        <v>150</v>
      </c>
      <c r="D239" s="334" t="s">
        <v>151</v>
      </c>
      <c r="E239" s="334" t="s">
        <v>152</v>
      </c>
      <c r="F239" s="334" t="s">
        <v>153</v>
      </c>
      <c r="G239" s="334" t="s">
        <v>154</v>
      </c>
      <c r="H239" s="334" t="s">
        <v>155</v>
      </c>
      <c r="I239" s="334" t="s">
        <v>156</v>
      </c>
      <c r="J239" s="334" t="s">
        <v>161</v>
      </c>
      <c r="K239" s="19"/>
      <c r="L239" s="19"/>
      <c r="M239" s="19"/>
      <c r="N239" s="19"/>
      <c r="O239" s="19"/>
    </row>
    <row r="240" spans="1:25">
      <c r="B240" s="335" t="s">
        <v>163</v>
      </c>
      <c r="C240" s="19">
        <f>R27</f>
        <v>0.12055342465753426</v>
      </c>
      <c r="D240" s="19">
        <f>S27</f>
        <v>0.12055342465753426</v>
      </c>
      <c r="E240" s="19">
        <f>T80</f>
        <v>0.12055342465753426</v>
      </c>
      <c r="F240" s="19">
        <f>U80</f>
        <v>0.12055342465753426</v>
      </c>
      <c r="G240" s="19">
        <f>V133</f>
        <v>0.12055342465753426</v>
      </c>
      <c r="H240" s="19">
        <f>W133</f>
        <v>0.12055342465753426</v>
      </c>
      <c r="I240" s="19">
        <f>X187</f>
        <v>0.12055342465753426</v>
      </c>
      <c r="J240" s="19">
        <f>Y187</f>
        <v>0.12055342465753426</v>
      </c>
      <c r="K240" s="19"/>
      <c r="L240" s="19"/>
      <c r="M240" s="19"/>
      <c r="N240" s="19"/>
      <c r="O240" s="19"/>
    </row>
    <row r="241" spans="2:15">
      <c r="B241" s="319" t="s">
        <v>164</v>
      </c>
      <c r="C241" s="19">
        <f t="shared" ref="C241:D256" si="20">R28</f>
        <v>0</v>
      </c>
      <c r="D241" s="19">
        <f t="shared" si="20"/>
        <v>0</v>
      </c>
      <c r="E241" s="19">
        <f t="shared" ref="E241:F256" si="21">T81</f>
        <v>0</v>
      </c>
      <c r="F241" s="19">
        <f t="shared" si="21"/>
        <v>0</v>
      </c>
      <c r="G241" s="19">
        <f t="shared" ref="G241:H256" si="22">V134</f>
        <v>0</v>
      </c>
      <c r="H241" s="19">
        <f t="shared" si="22"/>
        <v>0</v>
      </c>
      <c r="I241" s="19">
        <f t="shared" ref="I241:J241" si="23">X188</f>
        <v>0</v>
      </c>
      <c r="J241" s="19">
        <f t="shared" si="23"/>
        <v>0</v>
      </c>
      <c r="K241" s="19"/>
      <c r="L241" s="19"/>
      <c r="M241" s="19"/>
      <c r="N241" s="19"/>
      <c r="O241" s="19"/>
    </row>
    <row r="242" spans="2:15">
      <c r="B242" s="319" t="s">
        <v>165</v>
      </c>
      <c r="C242" s="19">
        <f t="shared" si="20"/>
        <v>0.12055342465753426</v>
      </c>
      <c r="D242" s="19">
        <f t="shared" si="20"/>
        <v>0.12055342465753426</v>
      </c>
      <c r="E242" s="19">
        <f t="shared" si="21"/>
        <v>0.12055342465753426</v>
      </c>
      <c r="F242" s="19">
        <f t="shared" si="21"/>
        <v>0.12055342465753426</v>
      </c>
      <c r="G242" s="19">
        <f t="shared" si="22"/>
        <v>0.12055342465753426</v>
      </c>
      <c r="H242" s="19">
        <f t="shared" si="22"/>
        <v>0.12055342465753426</v>
      </c>
      <c r="I242" s="19">
        <f t="shared" ref="I242:J242" si="24">X189</f>
        <v>0.12055342465753426</v>
      </c>
      <c r="J242" s="19">
        <f t="shared" si="24"/>
        <v>0.12055342465753426</v>
      </c>
      <c r="K242" s="19"/>
      <c r="L242" s="19"/>
      <c r="M242" s="19"/>
      <c r="N242" s="19"/>
      <c r="O242" s="19"/>
    </row>
    <row r="243" spans="2:15">
      <c r="B243" s="319" t="s">
        <v>166</v>
      </c>
      <c r="C243" s="19">
        <f t="shared" si="20"/>
        <v>0</v>
      </c>
      <c r="D243" s="19">
        <f t="shared" si="20"/>
        <v>0</v>
      </c>
      <c r="E243" s="19">
        <f t="shared" si="21"/>
        <v>0</v>
      </c>
      <c r="F243" s="19">
        <f t="shared" si="21"/>
        <v>0</v>
      </c>
      <c r="G243" s="19">
        <f t="shared" si="22"/>
        <v>0</v>
      </c>
      <c r="H243" s="19">
        <f t="shared" si="22"/>
        <v>0</v>
      </c>
      <c r="I243" s="19">
        <f t="shared" ref="I243:J243" si="25">X190</f>
        <v>0</v>
      </c>
      <c r="J243" s="19">
        <f t="shared" si="25"/>
        <v>0</v>
      </c>
      <c r="K243" s="19"/>
      <c r="L243" s="19"/>
      <c r="M243" s="19"/>
      <c r="N243" s="19"/>
      <c r="O243" s="19"/>
    </row>
    <row r="244" spans="2:15">
      <c r="B244" s="319" t="s">
        <v>167</v>
      </c>
      <c r="C244" s="19">
        <f t="shared" si="20"/>
        <v>0.12055342465753426</v>
      </c>
      <c r="D244" s="19">
        <f t="shared" si="20"/>
        <v>0.12055342465753426</v>
      </c>
      <c r="E244" s="19">
        <f t="shared" si="21"/>
        <v>0.12055342465753426</v>
      </c>
      <c r="F244" s="19">
        <f t="shared" si="21"/>
        <v>0.12055342465753426</v>
      </c>
      <c r="G244" s="19">
        <f t="shared" si="22"/>
        <v>0.12055342465753426</v>
      </c>
      <c r="H244" s="19">
        <f t="shared" si="22"/>
        <v>0.12055342465753426</v>
      </c>
      <c r="I244" s="19">
        <f t="shared" ref="I244:J244" si="26">X191</f>
        <v>0.12055342465753426</v>
      </c>
      <c r="J244" s="19">
        <f t="shared" si="26"/>
        <v>0.12055342465753426</v>
      </c>
      <c r="K244" s="19"/>
      <c r="L244" s="19"/>
      <c r="M244" s="19"/>
      <c r="N244" s="19"/>
      <c r="O244" s="19"/>
    </row>
    <row r="245" spans="2:15">
      <c r="B245" s="319" t="s">
        <v>168</v>
      </c>
      <c r="C245" s="19">
        <f t="shared" si="20"/>
        <v>0</v>
      </c>
      <c r="D245" s="19">
        <f t="shared" si="20"/>
        <v>0</v>
      </c>
      <c r="E245" s="19">
        <f t="shared" si="21"/>
        <v>0</v>
      </c>
      <c r="F245" s="19">
        <f t="shared" si="21"/>
        <v>0</v>
      </c>
      <c r="G245" s="19">
        <f t="shared" si="22"/>
        <v>0</v>
      </c>
      <c r="H245" s="19">
        <f t="shared" si="22"/>
        <v>0</v>
      </c>
      <c r="I245" s="19">
        <f t="shared" ref="I245:J245" si="27">X192</f>
        <v>0</v>
      </c>
      <c r="J245" s="19">
        <f t="shared" si="27"/>
        <v>0</v>
      </c>
      <c r="K245" s="19"/>
      <c r="L245" s="19"/>
      <c r="M245" s="19"/>
      <c r="N245" s="19"/>
      <c r="O245" s="19"/>
    </row>
    <row r="246" spans="2:15">
      <c r="B246" s="319" t="s">
        <v>169</v>
      </c>
      <c r="C246" s="19">
        <f t="shared" si="20"/>
        <v>0.12055342465753426</v>
      </c>
      <c r="D246" s="19">
        <f t="shared" si="20"/>
        <v>0.12055342465753426</v>
      </c>
      <c r="E246" s="19">
        <f t="shared" si="21"/>
        <v>0.12055342465753426</v>
      </c>
      <c r="F246" s="19">
        <f t="shared" si="21"/>
        <v>0.12055342465753426</v>
      </c>
      <c r="G246" s="19">
        <f t="shared" si="22"/>
        <v>0.12055342465753426</v>
      </c>
      <c r="H246" s="19">
        <f t="shared" si="22"/>
        <v>0.12055342465753426</v>
      </c>
      <c r="I246" s="19">
        <f t="shared" ref="I246:J246" si="28">X193</f>
        <v>0.12055342465753426</v>
      </c>
      <c r="J246" s="19">
        <f t="shared" si="28"/>
        <v>0.12055342465753426</v>
      </c>
      <c r="K246" s="19"/>
      <c r="L246" s="19"/>
      <c r="M246" s="19"/>
      <c r="N246" s="19"/>
      <c r="O246" s="19"/>
    </row>
    <row r="247" spans="2:15">
      <c r="B247" s="319" t="s">
        <v>170</v>
      </c>
      <c r="C247" s="19">
        <f t="shared" si="20"/>
        <v>0</v>
      </c>
      <c r="D247" s="19">
        <f t="shared" si="20"/>
        <v>0</v>
      </c>
      <c r="E247" s="19">
        <f t="shared" si="21"/>
        <v>0</v>
      </c>
      <c r="F247" s="19">
        <f t="shared" si="21"/>
        <v>0</v>
      </c>
      <c r="G247" s="19">
        <f t="shared" si="22"/>
        <v>0</v>
      </c>
      <c r="H247" s="19">
        <f t="shared" si="22"/>
        <v>0</v>
      </c>
      <c r="I247" s="19">
        <f t="shared" ref="I247:J247" si="29">X194</f>
        <v>0</v>
      </c>
      <c r="J247" s="19">
        <f t="shared" si="29"/>
        <v>0</v>
      </c>
      <c r="K247" s="19"/>
      <c r="L247" s="19"/>
      <c r="M247" s="19"/>
      <c r="N247" s="19"/>
      <c r="O247" s="19"/>
    </row>
    <row r="248" spans="2:15">
      <c r="B248" s="319" t="s">
        <v>171</v>
      </c>
      <c r="C248" s="19">
        <f t="shared" si="20"/>
        <v>0.12055342465753426</v>
      </c>
      <c r="D248" s="19">
        <f t="shared" si="20"/>
        <v>0.12055342465753426</v>
      </c>
      <c r="E248" s="19">
        <f t="shared" si="21"/>
        <v>0.12055342465753426</v>
      </c>
      <c r="F248" s="19">
        <f t="shared" si="21"/>
        <v>0.12055342465753426</v>
      </c>
      <c r="G248" s="19">
        <f t="shared" si="22"/>
        <v>0.12055342465753426</v>
      </c>
      <c r="H248" s="19">
        <f t="shared" si="22"/>
        <v>0.12055342465753426</v>
      </c>
      <c r="I248" s="19">
        <f t="shared" ref="I248:J248" si="30">X195</f>
        <v>0.12055342465753426</v>
      </c>
      <c r="J248" s="19">
        <f t="shared" si="30"/>
        <v>0.12055342465753426</v>
      </c>
      <c r="K248" s="19"/>
      <c r="L248" s="19"/>
      <c r="M248" s="19"/>
      <c r="N248" s="19"/>
      <c r="O248" s="19"/>
    </row>
    <row r="249" spans="2:15">
      <c r="B249" s="319" t="s">
        <v>172</v>
      </c>
      <c r="C249" s="19">
        <f t="shared" si="20"/>
        <v>0</v>
      </c>
      <c r="D249" s="19">
        <f t="shared" si="20"/>
        <v>0</v>
      </c>
      <c r="E249" s="19">
        <f t="shared" si="21"/>
        <v>0</v>
      </c>
      <c r="F249" s="19">
        <f t="shared" si="21"/>
        <v>0</v>
      </c>
      <c r="G249" s="19">
        <f t="shared" si="22"/>
        <v>0</v>
      </c>
      <c r="H249" s="19">
        <f t="shared" si="22"/>
        <v>0</v>
      </c>
      <c r="I249" s="19">
        <f t="shared" ref="I249:J249" si="31">X196</f>
        <v>0</v>
      </c>
      <c r="J249" s="19">
        <f t="shared" si="31"/>
        <v>0</v>
      </c>
      <c r="K249" s="19"/>
      <c r="L249" s="19"/>
      <c r="M249" s="19"/>
      <c r="N249" s="19"/>
      <c r="O249" s="19"/>
    </row>
    <row r="250" spans="2:15">
      <c r="B250" s="319" t="s">
        <v>173</v>
      </c>
      <c r="C250" s="19">
        <f t="shared" si="20"/>
        <v>0.12055342465753426</v>
      </c>
      <c r="D250" s="19">
        <f t="shared" si="20"/>
        <v>0.12055342465753426</v>
      </c>
      <c r="E250" s="19">
        <f t="shared" si="21"/>
        <v>0.12055342465753426</v>
      </c>
      <c r="F250" s="19">
        <f t="shared" si="21"/>
        <v>0.12055342465753426</v>
      </c>
      <c r="G250" s="19">
        <f t="shared" si="22"/>
        <v>0.12055342465753426</v>
      </c>
      <c r="H250" s="19">
        <f t="shared" si="22"/>
        <v>0.12055342465753426</v>
      </c>
      <c r="I250" s="19">
        <f t="shared" ref="I250:J250" si="32">X197</f>
        <v>0.12055342465753426</v>
      </c>
      <c r="J250" s="19">
        <f t="shared" si="32"/>
        <v>0.12055342465753426</v>
      </c>
      <c r="K250" s="19"/>
      <c r="L250" s="19"/>
      <c r="M250" s="19"/>
      <c r="N250" s="19"/>
      <c r="O250" s="19"/>
    </row>
    <row r="251" spans="2:15">
      <c r="B251" s="319" t="s">
        <v>174</v>
      </c>
      <c r="C251" s="19">
        <f t="shared" si="20"/>
        <v>0</v>
      </c>
      <c r="D251" s="19">
        <f t="shared" si="20"/>
        <v>0</v>
      </c>
      <c r="E251" s="19">
        <f t="shared" si="21"/>
        <v>0</v>
      </c>
      <c r="F251" s="19">
        <f t="shared" si="21"/>
        <v>0</v>
      </c>
      <c r="G251" s="19">
        <f t="shared" si="22"/>
        <v>0</v>
      </c>
      <c r="H251" s="19">
        <f t="shared" si="22"/>
        <v>0</v>
      </c>
      <c r="I251" s="19">
        <f t="shared" ref="I251:J251" si="33">X198</f>
        <v>0</v>
      </c>
      <c r="J251" s="19">
        <f t="shared" si="33"/>
        <v>0</v>
      </c>
      <c r="K251" s="19"/>
      <c r="L251" s="19"/>
      <c r="M251" s="19"/>
      <c r="N251" s="19"/>
      <c r="O251" s="19"/>
    </row>
    <row r="252" spans="2:15">
      <c r="B252" s="319" t="s">
        <v>175</v>
      </c>
      <c r="C252" s="19">
        <f t="shared" si="20"/>
        <v>0.12055342465753426</v>
      </c>
      <c r="D252" s="19">
        <f t="shared" si="20"/>
        <v>0.12055342465753426</v>
      </c>
      <c r="E252" s="19">
        <f t="shared" si="21"/>
        <v>0.12055342465753426</v>
      </c>
      <c r="F252" s="19">
        <f t="shared" si="21"/>
        <v>0.12055342465753426</v>
      </c>
      <c r="G252" s="19">
        <f t="shared" si="22"/>
        <v>0.12055342465753426</v>
      </c>
      <c r="H252" s="19">
        <f t="shared" si="22"/>
        <v>0.12055342465753426</v>
      </c>
      <c r="I252" s="19">
        <f t="shared" ref="I252:J252" si="34">X199</f>
        <v>0.12055342465753426</v>
      </c>
      <c r="J252" s="19">
        <f t="shared" si="34"/>
        <v>0.12055342465753426</v>
      </c>
      <c r="K252" s="19"/>
      <c r="L252" s="19"/>
      <c r="M252" s="19"/>
      <c r="N252" s="19"/>
      <c r="O252" s="19"/>
    </row>
    <row r="253" spans="2:15">
      <c r="B253" s="319" t="s">
        <v>176</v>
      </c>
      <c r="C253" s="19">
        <f t="shared" si="20"/>
        <v>0</v>
      </c>
      <c r="D253" s="19">
        <f t="shared" si="20"/>
        <v>0</v>
      </c>
      <c r="E253" s="19">
        <f t="shared" si="21"/>
        <v>0</v>
      </c>
      <c r="F253" s="19">
        <f t="shared" si="21"/>
        <v>0</v>
      </c>
      <c r="G253" s="19">
        <f t="shared" si="22"/>
        <v>0</v>
      </c>
      <c r="H253" s="19">
        <f t="shared" si="22"/>
        <v>0</v>
      </c>
      <c r="I253" s="19">
        <f t="shared" ref="I253:J253" si="35">X200</f>
        <v>0</v>
      </c>
      <c r="J253" s="19">
        <f t="shared" si="35"/>
        <v>0</v>
      </c>
      <c r="K253" s="19"/>
      <c r="L253" s="19"/>
      <c r="M253" s="19"/>
      <c r="N253" s="19"/>
      <c r="O253" s="19"/>
    </row>
    <row r="254" spans="2:15">
      <c r="B254" s="319" t="s">
        <v>177</v>
      </c>
      <c r="C254" s="19">
        <f t="shared" si="20"/>
        <v>0.12055342465753426</v>
      </c>
      <c r="D254" s="19">
        <f t="shared" si="20"/>
        <v>0.12055342465753426</v>
      </c>
      <c r="E254" s="19">
        <f t="shared" si="21"/>
        <v>0.12055342465753426</v>
      </c>
      <c r="F254" s="19">
        <f t="shared" si="21"/>
        <v>0.12055342465753426</v>
      </c>
      <c r="G254" s="19">
        <f t="shared" si="22"/>
        <v>0.12055342465753426</v>
      </c>
      <c r="H254" s="19">
        <f t="shared" si="22"/>
        <v>0.12055342465753426</v>
      </c>
      <c r="I254" s="19">
        <f t="shared" ref="I254:J254" si="36">X201</f>
        <v>0.12055342465753426</v>
      </c>
      <c r="J254" s="19">
        <f t="shared" si="36"/>
        <v>0.12055342465753426</v>
      </c>
      <c r="K254" s="19"/>
      <c r="L254" s="19"/>
      <c r="M254" s="19"/>
      <c r="N254" s="19"/>
      <c r="O254" s="19"/>
    </row>
    <row r="255" spans="2:15">
      <c r="B255" s="319" t="s">
        <v>178</v>
      </c>
      <c r="C255" s="19">
        <f t="shared" si="20"/>
        <v>0</v>
      </c>
      <c r="D255" s="19">
        <f t="shared" si="20"/>
        <v>0</v>
      </c>
      <c r="E255" s="19">
        <f t="shared" si="21"/>
        <v>0</v>
      </c>
      <c r="F255" s="19">
        <f t="shared" si="21"/>
        <v>0</v>
      </c>
      <c r="G255" s="19">
        <f t="shared" si="22"/>
        <v>0</v>
      </c>
      <c r="H255" s="19">
        <f t="shared" si="22"/>
        <v>0</v>
      </c>
      <c r="I255" s="19">
        <f t="shared" ref="I255:J255" si="37">X202</f>
        <v>0</v>
      </c>
      <c r="J255" s="19">
        <f t="shared" si="37"/>
        <v>0</v>
      </c>
      <c r="K255" s="19"/>
      <c r="L255" s="19"/>
      <c r="M255" s="19"/>
      <c r="N255" s="19"/>
      <c r="O255" s="19"/>
    </row>
    <row r="256" spans="2:15">
      <c r="B256" s="319" t="s">
        <v>179</v>
      </c>
      <c r="C256" s="19">
        <f t="shared" si="20"/>
        <v>0.22668406465753424</v>
      </c>
      <c r="D256" s="19">
        <f t="shared" si="20"/>
        <v>0.25218406465753423</v>
      </c>
      <c r="E256" s="19">
        <f t="shared" si="21"/>
        <v>0.27768406465753426</v>
      </c>
      <c r="F256" s="19">
        <f t="shared" si="21"/>
        <v>0.30318406465753422</v>
      </c>
      <c r="G256" s="19">
        <f t="shared" si="22"/>
        <v>0.32868406465753425</v>
      </c>
      <c r="H256" s="19">
        <f t="shared" si="22"/>
        <v>0.35418406465753427</v>
      </c>
      <c r="I256" s="19">
        <f t="shared" ref="I256:J256" si="38">X203</f>
        <v>0.37968406465753424</v>
      </c>
      <c r="J256" s="19">
        <f t="shared" si="38"/>
        <v>0.4051840646575342</v>
      </c>
      <c r="K256" s="19"/>
      <c r="L256" s="19"/>
      <c r="M256" s="19"/>
      <c r="N256" s="19"/>
      <c r="O256" s="19"/>
    </row>
    <row r="257" spans="2:15">
      <c r="B257" s="319" t="s">
        <v>180</v>
      </c>
      <c r="C257" s="19">
        <f t="shared" ref="C257:D272" si="39">R44</f>
        <v>3.7661306400000001</v>
      </c>
      <c r="D257" s="19">
        <f t="shared" si="39"/>
        <v>4.5616306399999997</v>
      </c>
      <c r="E257" s="19">
        <f t="shared" ref="E257:F272" si="40">T97</f>
        <v>5.3571306400000003</v>
      </c>
      <c r="F257" s="19">
        <f t="shared" si="40"/>
        <v>6.1526306399999999</v>
      </c>
      <c r="G257" s="19">
        <f t="shared" ref="G257:H272" si="41">V150</f>
        <v>6.9481306400000005</v>
      </c>
      <c r="H257" s="19">
        <f t="shared" si="41"/>
        <v>7.743630640000001</v>
      </c>
      <c r="I257" s="19">
        <f t="shared" ref="I257:J257" si="42">X204</f>
        <v>8.5391306399999998</v>
      </c>
      <c r="J257" s="19">
        <f t="shared" si="42"/>
        <v>9.3346306400000003</v>
      </c>
      <c r="K257" s="19"/>
      <c r="L257" s="19"/>
      <c r="M257" s="19"/>
      <c r="N257" s="19"/>
      <c r="O257" s="19"/>
    </row>
    <row r="258" spans="2:15">
      <c r="B258" s="319" t="s">
        <v>181</v>
      </c>
      <c r="C258" s="19">
        <f t="shared" si="39"/>
        <v>1.2256840646575344</v>
      </c>
      <c r="D258" s="19">
        <f t="shared" si="39"/>
        <v>1.2511840646575343</v>
      </c>
      <c r="E258" s="19">
        <f t="shared" si="40"/>
        <v>1.2766840646575344</v>
      </c>
      <c r="F258" s="19">
        <f t="shared" si="40"/>
        <v>1.3021840646575344</v>
      </c>
      <c r="G258" s="19">
        <f t="shared" si="41"/>
        <v>1.3276840646575343</v>
      </c>
      <c r="H258" s="19">
        <f t="shared" si="41"/>
        <v>1.3531840646575344</v>
      </c>
      <c r="I258" s="19">
        <f t="shared" ref="I258:J258" si="43">X205</f>
        <v>1.3786840646575342</v>
      </c>
      <c r="J258" s="19">
        <f t="shared" si="43"/>
        <v>1.4041840646575343</v>
      </c>
      <c r="K258" s="19"/>
      <c r="L258" s="19"/>
      <c r="M258" s="19"/>
      <c r="N258" s="19"/>
      <c r="O258" s="19"/>
    </row>
    <row r="259" spans="2:15">
      <c r="B259" s="319" t="s">
        <v>182</v>
      </c>
      <c r="C259" s="19">
        <f t="shared" si="39"/>
        <v>0.10613064</v>
      </c>
      <c r="D259" s="19">
        <f t="shared" si="39"/>
        <v>0.13163063999999999</v>
      </c>
      <c r="E259" s="19">
        <f t="shared" si="40"/>
        <v>0.15713063999999999</v>
      </c>
      <c r="F259" s="19">
        <f t="shared" si="40"/>
        <v>0.18263064000000001</v>
      </c>
      <c r="G259" s="19">
        <f t="shared" si="41"/>
        <v>0.20813064000000001</v>
      </c>
      <c r="H259" s="19">
        <f t="shared" si="41"/>
        <v>0.23363064</v>
      </c>
      <c r="I259" s="19">
        <f t="shared" ref="I259:J259" si="44">X206</f>
        <v>0.25913063999999997</v>
      </c>
      <c r="J259" s="19">
        <f t="shared" si="44"/>
        <v>0.28463063999999999</v>
      </c>
      <c r="K259" s="19"/>
      <c r="L259" s="19"/>
      <c r="M259" s="19"/>
      <c r="N259" s="19"/>
      <c r="O259" s="19"/>
    </row>
    <row r="260" spans="2:15">
      <c r="B260" s="319" t="s">
        <v>183</v>
      </c>
      <c r="C260" s="19">
        <f t="shared" si="39"/>
        <v>0.12055342465753426</v>
      </c>
      <c r="D260" s="19">
        <f t="shared" si="39"/>
        <v>0.12055342465753426</v>
      </c>
      <c r="E260" s="19">
        <f t="shared" si="40"/>
        <v>0.12055342465753426</v>
      </c>
      <c r="F260" s="19">
        <f t="shared" si="40"/>
        <v>0.12055342465753426</v>
      </c>
      <c r="G260" s="19">
        <f t="shared" si="41"/>
        <v>0.12055342465753426</v>
      </c>
      <c r="H260" s="19">
        <f t="shared" si="41"/>
        <v>0.12055342465753426</v>
      </c>
      <c r="I260" s="19">
        <f t="shared" ref="I260:J260" si="45">X207</f>
        <v>0.12055342465753426</v>
      </c>
      <c r="J260" s="19">
        <f t="shared" si="45"/>
        <v>0.12055342465753426</v>
      </c>
      <c r="K260" s="19"/>
      <c r="L260" s="19"/>
      <c r="M260" s="19"/>
      <c r="N260" s="19"/>
      <c r="O260" s="19"/>
    </row>
    <row r="261" spans="2:15">
      <c r="B261" s="319" t="s">
        <v>184</v>
      </c>
      <c r="C261" s="19">
        <f t="shared" si="39"/>
        <v>0</v>
      </c>
      <c r="D261" s="19">
        <f t="shared" si="39"/>
        <v>0</v>
      </c>
      <c r="E261" s="19">
        <f t="shared" si="40"/>
        <v>0</v>
      </c>
      <c r="F261" s="19">
        <f t="shared" si="40"/>
        <v>0</v>
      </c>
      <c r="G261" s="19">
        <f t="shared" si="41"/>
        <v>0</v>
      </c>
      <c r="H261" s="19">
        <f t="shared" si="41"/>
        <v>0</v>
      </c>
      <c r="I261" s="19">
        <f t="shared" ref="I261:J261" si="46">X208</f>
        <v>0</v>
      </c>
      <c r="J261" s="19">
        <f t="shared" si="46"/>
        <v>0</v>
      </c>
      <c r="K261" s="19"/>
      <c r="L261" s="19"/>
      <c r="M261" s="19"/>
      <c r="N261" s="19"/>
      <c r="O261" s="19"/>
    </row>
    <row r="262" spans="2:15">
      <c r="B262" s="319" t="s">
        <v>185</v>
      </c>
      <c r="C262" s="19">
        <f t="shared" si="39"/>
        <v>0.12055342465753426</v>
      </c>
      <c r="D262" s="19">
        <f t="shared" si="39"/>
        <v>0.12055342465753426</v>
      </c>
      <c r="E262" s="19">
        <f t="shared" si="40"/>
        <v>0.12055342465753426</v>
      </c>
      <c r="F262" s="19">
        <f t="shared" si="40"/>
        <v>0.12055342465753426</v>
      </c>
      <c r="G262" s="19">
        <f t="shared" si="41"/>
        <v>0.12055342465753426</v>
      </c>
      <c r="H262" s="19">
        <f t="shared" si="41"/>
        <v>0.12055342465753426</v>
      </c>
      <c r="I262" s="19">
        <f t="shared" ref="I262:J262" si="47">X209</f>
        <v>0.12055342465753426</v>
      </c>
      <c r="J262" s="19">
        <f t="shared" si="47"/>
        <v>0.12055342465753426</v>
      </c>
      <c r="K262" s="19"/>
      <c r="L262" s="19"/>
      <c r="M262" s="19"/>
      <c r="N262" s="19"/>
      <c r="O262" s="19"/>
    </row>
    <row r="263" spans="2:15">
      <c r="B263" s="252" t="s">
        <v>186</v>
      </c>
      <c r="C263" s="19">
        <f t="shared" si="39"/>
        <v>0</v>
      </c>
      <c r="D263" s="19">
        <f t="shared" si="39"/>
        <v>0</v>
      </c>
      <c r="E263" s="19">
        <f t="shared" si="40"/>
        <v>0</v>
      </c>
      <c r="F263" s="19">
        <f t="shared" si="40"/>
        <v>0</v>
      </c>
      <c r="G263" s="19">
        <f t="shared" si="41"/>
        <v>0</v>
      </c>
      <c r="H263" s="19">
        <f t="shared" si="41"/>
        <v>0</v>
      </c>
      <c r="I263" s="19">
        <f t="shared" ref="I263:J263" si="48">X210</f>
        <v>0</v>
      </c>
      <c r="J263" s="19">
        <f t="shared" si="48"/>
        <v>0</v>
      </c>
      <c r="K263" s="19"/>
      <c r="L263" s="19"/>
      <c r="M263" s="19"/>
      <c r="N263" s="19"/>
      <c r="O263" s="19"/>
    </row>
    <row r="264" spans="2:15">
      <c r="B264" s="319" t="s">
        <v>187</v>
      </c>
      <c r="C264" s="19">
        <f t="shared" si="39"/>
        <v>0.12055342465753426</v>
      </c>
      <c r="D264" s="19">
        <f t="shared" si="39"/>
        <v>0.12055342465753426</v>
      </c>
      <c r="E264" s="19">
        <f t="shared" si="40"/>
        <v>0.12055342465753426</v>
      </c>
      <c r="F264" s="19">
        <f t="shared" si="40"/>
        <v>0.12055342465753426</v>
      </c>
      <c r="G264" s="19">
        <f t="shared" si="41"/>
        <v>0.12055342465753426</v>
      </c>
      <c r="H264" s="19">
        <f t="shared" si="41"/>
        <v>0.12055342465753426</v>
      </c>
      <c r="I264" s="19">
        <f t="shared" ref="I264:J264" si="49">X211</f>
        <v>0.12055342465753426</v>
      </c>
      <c r="J264" s="19">
        <f t="shared" si="49"/>
        <v>0.12055342465753426</v>
      </c>
      <c r="K264" s="19"/>
      <c r="L264" s="19"/>
      <c r="M264" s="19"/>
      <c r="N264" s="19"/>
      <c r="O264" s="19"/>
    </row>
    <row r="265" spans="2:15">
      <c r="B265" s="319" t="s">
        <v>188</v>
      </c>
      <c r="C265" s="19">
        <f t="shared" si="39"/>
        <v>0</v>
      </c>
      <c r="D265" s="19">
        <f t="shared" si="39"/>
        <v>0</v>
      </c>
      <c r="E265" s="19">
        <f t="shared" si="40"/>
        <v>0</v>
      </c>
      <c r="F265" s="19">
        <f t="shared" si="40"/>
        <v>0</v>
      </c>
      <c r="G265" s="19">
        <f t="shared" si="41"/>
        <v>0</v>
      </c>
      <c r="H265" s="19">
        <f t="shared" si="41"/>
        <v>0</v>
      </c>
      <c r="I265" s="19">
        <f t="shared" ref="I265:J265" si="50">X212</f>
        <v>0</v>
      </c>
      <c r="J265" s="19">
        <f t="shared" si="50"/>
        <v>0</v>
      </c>
      <c r="K265" s="19"/>
      <c r="L265" s="19"/>
      <c r="M265" s="19"/>
      <c r="N265" s="19"/>
      <c r="O265" s="19"/>
    </row>
    <row r="266" spans="2:15">
      <c r="B266" s="319" t="s">
        <v>189</v>
      </c>
      <c r="C266" s="19">
        <f t="shared" si="39"/>
        <v>0.12055342465753426</v>
      </c>
      <c r="D266" s="19">
        <f t="shared" si="39"/>
        <v>0.12055342465753426</v>
      </c>
      <c r="E266" s="19">
        <f t="shared" si="40"/>
        <v>0.12055342465753426</v>
      </c>
      <c r="F266" s="19">
        <f t="shared" si="40"/>
        <v>0.12055342465753426</v>
      </c>
      <c r="G266" s="19">
        <f t="shared" si="41"/>
        <v>0.12055342465753426</v>
      </c>
      <c r="H266" s="19">
        <f t="shared" si="41"/>
        <v>0.12055342465753426</v>
      </c>
      <c r="I266" s="19">
        <f t="shared" ref="I266:J266" si="51">X213</f>
        <v>0.12055342465753426</v>
      </c>
      <c r="J266" s="19">
        <f t="shared" si="51"/>
        <v>0.12055342465753426</v>
      </c>
      <c r="K266" s="19"/>
      <c r="L266" s="19"/>
      <c r="M266" s="19"/>
      <c r="N266" s="19"/>
      <c r="O266" s="19"/>
    </row>
    <row r="267" spans="2:15">
      <c r="B267" s="319" t="s">
        <v>190</v>
      </c>
      <c r="C267" s="19">
        <f t="shared" si="39"/>
        <v>0</v>
      </c>
      <c r="D267" s="19">
        <f t="shared" si="39"/>
        <v>0</v>
      </c>
      <c r="E267" s="19">
        <f t="shared" si="40"/>
        <v>0</v>
      </c>
      <c r="F267" s="19">
        <f t="shared" si="40"/>
        <v>0</v>
      </c>
      <c r="G267" s="19">
        <f t="shared" si="41"/>
        <v>0</v>
      </c>
      <c r="H267" s="19">
        <f t="shared" si="41"/>
        <v>0</v>
      </c>
      <c r="I267" s="19">
        <f t="shared" ref="I267:J267" si="52">X214</f>
        <v>0</v>
      </c>
      <c r="J267" s="19">
        <f t="shared" si="52"/>
        <v>0</v>
      </c>
      <c r="K267" s="19"/>
      <c r="L267" s="19"/>
      <c r="M267" s="19"/>
      <c r="N267" s="19"/>
      <c r="O267" s="19"/>
    </row>
    <row r="268" spans="2:15">
      <c r="B268" s="319" t="s">
        <v>191</v>
      </c>
      <c r="C268" s="19">
        <f t="shared" si="39"/>
        <v>0.12055342465753426</v>
      </c>
      <c r="D268" s="19">
        <f t="shared" si="39"/>
        <v>0.12055342465753426</v>
      </c>
      <c r="E268" s="19">
        <f t="shared" si="40"/>
        <v>0.12055342465753426</v>
      </c>
      <c r="F268" s="19">
        <f t="shared" si="40"/>
        <v>0.12055342465753426</v>
      </c>
      <c r="G268" s="19">
        <f t="shared" si="41"/>
        <v>0.12055342465753426</v>
      </c>
      <c r="H268" s="19">
        <f t="shared" si="41"/>
        <v>0.12055342465753426</v>
      </c>
      <c r="I268" s="19">
        <f t="shared" ref="I268:J268" si="53">X215</f>
        <v>0.12055342465753426</v>
      </c>
      <c r="J268" s="19">
        <f t="shared" si="53"/>
        <v>0.12055342465753426</v>
      </c>
      <c r="K268" s="19"/>
      <c r="L268" s="19"/>
      <c r="M268" s="19"/>
      <c r="N268" s="19"/>
      <c r="O268" s="19"/>
    </row>
    <row r="269" spans="2:15">
      <c r="B269" s="319" t="s">
        <v>192</v>
      </c>
      <c r="C269" s="19">
        <f t="shared" si="39"/>
        <v>0</v>
      </c>
      <c r="D269" s="19">
        <f t="shared" si="39"/>
        <v>0</v>
      </c>
      <c r="E269" s="19">
        <f t="shared" si="40"/>
        <v>0</v>
      </c>
      <c r="F269" s="19">
        <f t="shared" si="40"/>
        <v>0</v>
      </c>
      <c r="G269" s="19">
        <f t="shared" si="41"/>
        <v>0</v>
      </c>
      <c r="H269" s="19">
        <f t="shared" si="41"/>
        <v>0</v>
      </c>
      <c r="I269" s="19">
        <f t="shared" ref="I269:J269" si="54">X216</f>
        <v>0</v>
      </c>
      <c r="J269" s="19">
        <f t="shared" si="54"/>
        <v>0</v>
      </c>
      <c r="K269" s="19"/>
      <c r="L269" s="19"/>
      <c r="M269" s="19"/>
      <c r="N269" s="19"/>
      <c r="O269" s="19"/>
    </row>
    <row r="270" spans="2:15">
      <c r="B270" s="319" t="s">
        <v>193</v>
      </c>
      <c r="C270" s="19">
        <f t="shared" si="39"/>
        <v>0.12055342465753426</v>
      </c>
      <c r="D270" s="19">
        <f t="shared" si="39"/>
        <v>0.12055342465753426</v>
      </c>
      <c r="E270" s="19">
        <f t="shared" si="40"/>
        <v>0.12055342465753426</v>
      </c>
      <c r="F270" s="19">
        <f t="shared" si="40"/>
        <v>0.12055342465753426</v>
      </c>
      <c r="G270" s="19">
        <f t="shared" si="41"/>
        <v>0.12055342465753426</v>
      </c>
      <c r="H270" s="19">
        <f t="shared" si="41"/>
        <v>0.12055342465753426</v>
      </c>
      <c r="I270" s="19">
        <f t="shared" ref="I270:J270" si="55">X217</f>
        <v>0.12055342465753426</v>
      </c>
      <c r="J270" s="19">
        <f t="shared" si="55"/>
        <v>0.12055342465753426</v>
      </c>
      <c r="K270" s="19"/>
      <c r="L270" s="19"/>
      <c r="M270" s="19"/>
      <c r="N270" s="19"/>
      <c r="O270" s="19"/>
    </row>
    <row r="271" spans="2:15">
      <c r="B271" s="319" t="s">
        <v>194</v>
      </c>
      <c r="C271" s="19">
        <f t="shared" si="39"/>
        <v>0</v>
      </c>
      <c r="D271" s="19">
        <f t="shared" si="39"/>
        <v>0</v>
      </c>
      <c r="E271" s="19">
        <f t="shared" si="40"/>
        <v>0</v>
      </c>
      <c r="F271" s="19">
        <f t="shared" si="40"/>
        <v>0</v>
      </c>
      <c r="G271" s="19">
        <f t="shared" si="41"/>
        <v>0</v>
      </c>
      <c r="H271" s="19">
        <f t="shared" si="41"/>
        <v>0</v>
      </c>
      <c r="I271" s="19">
        <f t="shared" ref="I271:J271" si="56">X218</f>
        <v>0</v>
      </c>
      <c r="J271" s="19">
        <f t="shared" si="56"/>
        <v>0</v>
      </c>
      <c r="K271" s="19"/>
      <c r="L271" s="19"/>
      <c r="M271" s="19"/>
      <c r="N271" s="19"/>
      <c r="O271" s="19"/>
    </row>
    <row r="272" spans="2:15">
      <c r="B272" s="319" t="s">
        <v>195</v>
      </c>
      <c r="C272" s="19">
        <f t="shared" si="39"/>
        <v>6.6943005030136975</v>
      </c>
      <c r="D272" s="19">
        <f t="shared" si="39"/>
        <v>6.9418005030136989</v>
      </c>
      <c r="E272" s="19">
        <f t="shared" si="40"/>
        <v>7.1893005030136985</v>
      </c>
      <c r="F272" s="19">
        <f t="shared" si="40"/>
        <v>7.4368005030136981</v>
      </c>
      <c r="G272" s="19">
        <f t="shared" si="41"/>
        <v>7.6843005030136986</v>
      </c>
      <c r="H272" s="19">
        <f t="shared" si="41"/>
        <v>7.9318005030136982</v>
      </c>
      <c r="I272" s="19">
        <f t="shared" ref="I272:J272" si="57">X219</f>
        <v>6.5793005030136982</v>
      </c>
      <c r="J272" s="19">
        <f t="shared" si="57"/>
        <v>6.8268005030136987</v>
      </c>
      <c r="K272" s="19"/>
      <c r="L272" s="19"/>
      <c r="M272" s="19"/>
      <c r="N272" s="19"/>
      <c r="O272" s="19"/>
    </row>
    <row r="273" spans="2:27">
      <c r="B273" s="319" t="s">
        <v>196</v>
      </c>
      <c r="C273" s="19">
        <f t="shared" ref="C273:D286" si="58">R60</f>
        <v>2.8637470783561643</v>
      </c>
      <c r="D273" s="19">
        <f t="shared" si="58"/>
        <v>2.8912470783561646</v>
      </c>
      <c r="E273" s="19">
        <f t="shared" ref="E273:F287" si="59">T113</f>
        <v>4.5187470783561645</v>
      </c>
      <c r="F273" s="19">
        <f t="shared" si="59"/>
        <v>4.5462470783561644</v>
      </c>
      <c r="G273" s="19">
        <f t="shared" ref="G273:H287" si="60">V166</f>
        <v>4.5737470783561642</v>
      </c>
      <c r="H273" s="19">
        <f t="shared" si="60"/>
        <v>4.601247078356165</v>
      </c>
      <c r="I273" s="19">
        <f t="shared" ref="I273:J273" si="61">X220</f>
        <v>4.6287470783561648</v>
      </c>
      <c r="J273" s="19">
        <f t="shared" si="61"/>
        <v>4.6562470783561647</v>
      </c>
      <c r="K273" s="19"/>
      <c r="L273" s="19"/>
      <c r="M273" s="19"/>
      <c r="N273" s="19"/>
      <c r="O273" s="19"/>
    </row>
    <row r="274" spans="2:27">
      <c r="B274" s="319" t="s">
        <v>197</v>
      </c>
      <c r="C274" s="19">
        <f t="shared" si="58"/>
        <v>0.38868406465753425</v>
      </c>
      <c r="D274" s="19">
        <f t="shared" si="58"/>
        <v>0.41618406465753427</v>
      </c>
      <c r="E274" s="19">
        <f t="shared" si="59"/>
        <v>0.44368406465753429</v>
      </c>
      <c r="F274" s="19">
        <f t="shared" si="59"/>
        <v>0.47118406465753426</v>
      </c>
      <c r="G274" s="19">
        <f t="shared" si="60"/>
        <v>0.49868406465753423</v>
      </c>
      <c r="H274" s="19">
        <f t="shared" si="60"/>
        <v>0.5261840646575342</v>
      </c>
      <c r="I274" s="19">
        <f t="shared" ref="I274:J274" si="62">X221</f>
        <v>2.1536840646575346</v>
      </c>
      <c r="J274" s="19">
        <f t="shared" si="62"/>
        <v>2.1811840646575344</v>
      </c>
      <c r="K274" s="19"/>
      <c r="L274" s="19"/>
      <c r="M274" s="19"/>
      <c r="N274" s="19"/>
      <c r="O274" s="19"/>
    </row>
    <row r="275" spans="2:27">
      <c r="B275" s="319" t="s">
        <v>198</v>
      </c>
      <c r="C275" s="19">
        <f t="shared" si="58"/>
        <v>1.2651306400000002</v>
      </c>
      <c r="D275" s="19">
        <f t="shared" si="58"/>
        <v>1.2906306400000001</v>
      </c>
      <c r="E275" s="19">
        <f t="shared" si="59"/>
        <v>1.3161306400000001</v>
      </c>
      <c r="F275" s="19">
        <f t="shared" si="59"/>
        <v>1.3416306400000002</v>
      </c>
      <c r="G275" s="19">
        <f t="shared" si="60"/>
        <v>1.3671306400000001</v>
      </c>
      <c r="H275" s="19">
        <f t="shared" si="60"/>
        <v>1.3926306400000001</v>
      </c>
      <c r="I275" s="19">
        <f t="shared" ref="I275:J275" si="63">X222</f>
        <v>1.4181306400000002</v>
      </c>
      <c r="J275" s="19">
        <f t="shared" si="63"/>
        <v>1.4436306400000001</v>
      </c>
      <c r="K275" s="19"/>
      <c r="L275" s="19"/>
      <c r="M275" s="19"/>
      <c r="N275" s="19"/>
      <c r="O275" s="19"/>
    </row>
    <row r="276" spans="2:27">
      <c r="B276" s="319" t="s">
        <v>199</v>
      </c>
      <c r="C276" s="19">
        <f t="shared" si="58"/>
        <v>1.0766840646575342</v>
      </c>
      <c r="D276" s="19">
        <f t="shared" si="58"/>
        <v>1.102184064657534</v>
      </c>
      <c r="E276" s="19">
        <f t="shared" si="59"/>
        <v>1.1276840646575341</v>
      </c>
      <c r="F276" s="19">
        <f t="shared" si="59"/>
        <v>1.1531840646575342</v>
      </c>
      <c r="G276" s="19">
        <f t="shared" si="60"/>
        <v>1.1786840646575341</v>
      </c>
      <c r="H276" s="19">
        <f t="shared" si="60"/>
        <v>1.2041840646575341</v>
      </c>
      <c r="I276" s="19">
        <f t="shared" ref="I276:J276" si="64">X223</f>
        <v>1.2296840646575342</v>
      </c>
      <c r="J276" s="19">
        <f t="shared" si="64"/>
        <v>1.2551840646575341</v>
      </c>
      <c r="K276" s="19"/>
      <c r="L276" s="19"/>
      <c r="M276" s="19"/>
      <c r="N276" s="19"/>
      <c r="O276" s="19"/>
    </row>
    <row r="277" spans="2:27">
      <c r="B277" s="319" t="s">
        <v>200</v>
      </c>
      <c r="C277" s="19">
        <f t="shared" si="58"/>
        <v>1.2861306400000001</v>
      </c>
      <c r="D277" s="19">
        <f t="shared" si="58"/>
        <v>1.5316306399999999</v>
      </c>
      <c r="E277" s="19">
        <f t="shared" si="59"/>
        <v>1.77713064</v>
      </c>
      <c r="F277" s="19">
        <f t="shared" si="59"/>
        <v>2.02263064</v>
      </c>
      <c r="G277" s="19">
        <f t="shared" si="60"/>
        <v>2.2681306399999999</v>
      </c>
      <c r="H277" s="19">
        <f t="shared" si="60"/>
        <v>2.5136306399999997</v>
      </c>
      <c r="I277" s="19">
        <f t="shared" ref="I277:J277" si="65">X224</f>
        <v>2.75913064</v>
      </c>
      <c r="J277" s="19">
        <f t="shared" si="65"/>
        <v>3.0046306400000002</v>
      </c>
      <c r="K277" s="19"/>
      <c r="L277" s="19"/>
      <c r="M277" s="19"/>
      <c r="N277" s="19"/>
      <c r="O277" s="19"/>
    </row>
    <row r="278" spans="2:27">
      <c r="B278" s="319" t="s">
        <v>201</v>
      </c>
      <c r="C278" s="19">
        <f t="shared" si="58"/>
        <v>0.38668406465753424</v>
      </c>
      <c r="D278" s="19">
        <f t="shared" si="58"/>
        <v>0.41218406465753427</v>
      </c>
      <c r="E278" s="19">
        <f t="shared" si="59"/>
        <v>0.43768406465753429</v>
      </c>
      <c r="F278" s="19">
        <f t="shared" si="59"/>
        <v>0.46318406465753426</v>
      </c>
      <c r="G278" s="19">
        <f t="shared" si="60"/>
        <v>0.48868406465753428</v>
      </c>
      <c r="H278" s="19">
        <f t="shared" si="60"/>
        <v>0.5141840646575343</v>
      </c>
      <c r="I278" s="19">
        <f t="shared" ref="I278:J278" si="66">X225</f>
        <v>0.53968406465753427</v>
      </c>
      <c r="J278" s="19">
        <f t="shared" si="66"/>
        <v>0.56518406465753424</v>
      </c>
      <c r="K278" s="19"/>
      <c r="L278" s="19"/>
      <c r="M278" s="19"/>
      <c r="N278" s="19"/>
      <c r="O278" s="19"/>
    </row>
    <row r="279" spans="2:27">
      <c r="B279" s="319" t="s">
        <v>202</v>
      </c>
      <c r="C279" s="19">
        <f t="shared" si="58"/>
        <v>2.1561306400000002</v>
      </c>
      <c r="D279" s="19">
        <f t="shared" si="58"/>
        <v>2.1816306400000003</v>
      </c>
      <c r="E279" s="19">
        <f t="shared" si="59"/>
        <v>2.2071306399999999</v>
      </c>
      <c r="F279" s="19">
        <f t="shared" si="59"/>
        <v>2.23263064</v>
      </c>
      <c r="G279" s="19">
        <f t="shared" si="60"/>
        <v>2.2581306400000001</v>
      </c>
      <c r="H279" s="19">
        <f t="shared" si="60"/>
        <v>2.2836306400000002</v>
      </c>
      <c r="I279" s="19">
        <f t="shared" ref="I279:J279" si="67">X226</f>
        <v>2.3091306400000002</v>
      </c>
      <c r="J279" s="19">
        <f t="shared" si="67"/>
        <v>2.3346306400000003</v>
      </c>
      <c r="K279" s="19"/>
      <c r="L279" s="19"/>
      <c r="M279" s="19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2:27">
      <c r="B280" s="319" t="s">
        <v>203</v>
      </c>
      <c r="C280" s="19">
        <f t="shared" si="58"/>
        <v>0.93668406465753429</v>
      </c>
      <c r="D280" s="19">
        <f t="shared" si="58"/>
        <v>1.5121840646575344</v>
      </c>
      <c r="E280" s="19">
        <f t="shared" si="59"/>
        <v>2.0876840646575343</v>
      </c>
      <c r="F280" s="19">
        <f t="shared" si="59"/>
        <v>2.6631840646575342</v>
      </c>
      <c r="G280" s="19">
        <f t="shared" si="60"/>
        <v>3.2386840646575341</v>
      </c>
      <c r="H280" s="19">
        <f t="shared" si="60"/>
        <v>3.8141840646575345</v>
      </c>
      <c r="I280" s="19">
        <f t="shared" ref="I280:J280" si="68">X227</f>
        <v>4.3896840646575344</v>
      </c>
      <c r="J280" s="19">
        <f t="shared" si="68"/>
        <v>4.9651840646575343</v>
      </c>
      <c r="K280" s="19"/>
      <c r="L280" s="19"/>
      <c r="M280" s="19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2:27">
      <c r="B281" s="319" t="s">
        <v>204</v>
      </c>
      <c r="C281" s="19">
        <f t="shared" si="58"/>
        <v>0.26613063999999997</v>
      </c>
      <c r="D281" s="19">
        <f t="shared" si="58"/>
        <v>0.29163064</v>
      </c>
      <c r="E281" s="19">
        <f t="shared" si="59"/>
        <v>0.31713064000000002</v>
      </c>
      <c r="F281" s="19">
        <f t="shared" si="59"/>
        <v>0.34263063999999999</v>
      </c>
      <c r="G281" s="19">
        <f t="shared" si="60"/>
        <v>0.36813064000000001</v>
      </c>
      <c r="H281" s="19">
        <f t="shared" si="60"/>
        <v>0.39363064000000003</v>
      </c>
      <c r="I281" s="19">
        <f t="shared" ref="I281:J281" si="69">X228</f>
        <v>0.41913064</v>
      </c>
      <c r="J281" s="19">
        <f t="shared" si="69"/>
        <v>0.44463063999999997</v>
      </c>
      <c r="K281" s="19"/>
      <c r="L281" s="19"/>
      <c r="M281" s="19"/>
      <c r="N281" s="321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2:27">
      <c r="B282" s="319" t="s">
        <v>205</v>
      </c>
      <c r="C282" s="19">
        <f t="shared" si="58"/>
        <v>0.38668406465753424</v>
      </c>
      <c r="D282" s="19">
        <f t="shared" si="58"/>
        <v>0.41218406465753427</v>
      </c>
      <c r="E282" s="19">
        <f t="shared" si="59"/>
        <v>0.43768406465753429</v>
      </c>
      <c r="F282" s="19">
        <f t="shared" si="59"/>
        <v>0.46318406465753426</v>
      </c>
      <c r="G282" s="19">
        <f t="shared" si="60"/>
        <v>0.48868406465753428</v>
      </c>
      <c r="H282" s="19">
        <f t="shared" si="60"/>
        <v>0.5141840646575343</v>
      </c>
      <c r="I282" s="19">
        <f t="shared" ref="I282:J282" si="70">X229</f>
        <v>0.53968406465753427</v>
      </c>
      <c r="J282" s="19">
        <f t="shared" si="70"/>
        <v>0.56518406465753424</v>
      </c>
      <c r="K282" s="19"/>
      <c r="L282" s="19"/>
      <c r="M282" s="19"/>
      <c r="N282" s="321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spans="2:27">
      <c r="B283" s="319" t="s">
        <v>206</v>
      </c>
      <c r="C283" s="19">
        <f t="shared" si="58"/>
        <v>0.26613063999999997</v>
      </c>
      <c r="D283" s="19">
        <f t="shared" si="58"/>
        <v>0.29163064</v>
      </c>
      <c r="E283" s="19">
        <f t="shared" si="59"/>
        <v>0.31713064000000002</v>
      </c>
      <c r="F283" s="19">
        <f t="shared" si="59"/>
        <v>0.34263063999999999</v>
      </c>
      <c r="G283" s="19">
        <f t="shared" si="60"/>
        <v>0.36813064000000001</v>
      </c>
      <c r="H283" s="19">
        <f t="shared" si="60"/>
        <v>0.39363064000000003</v>
      </c>
      <c r="I283" s="19">
        <f t="shared" ref="I283:J283" si="71">X230</f>
        <v>0.41913064</v>
      </c>
      <c r="J283" s="19">
        <f t="shared" si="71"/>
        <v>0.44463063999999997</v>
      </c>
      <c r="K283" s="19"/>
      <c r="L283" s="19"/>
      <c r="M283" s="19"/>
      <c r="N283" s="321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 spans="2:27">
      <c r="B284" s="319" t="s">
        <v>207</v>
      </c>
      <c r="C284" s="19">
        <f t="shared" si="58"/>
        <v>0.38668406465753424</v>
      </c>
      <c r="D284" s="19">
        <f t="shared" si="58"/>
        <v>0.41218406465753427</v>
      </c>
      <c r="E284" s="19">
        <f t="shared" si="59"/>
        <v>0.43768406465753429</v>
      </c>
      <c r="F284" s="19">
        <f t="shared" si="59"/>
        <v>0.46318406465753426</v>
      </c>
      <c r="G284" s="19">
        <f t="shared" si="60"/>
        <v>0.48868406465753428</v>
      </c>
      <c r="H284" s="19">
        <f t="shared" si="60"/>
        <v>0.5141840646575343</v>
      </c>
      <c r="I284" s="19">
        <f t="shared" ref="I284:J284" si="72">X231</f>
        <v>0.53968406465753427</v>
      </c>
      <c r="J284" s="19">
        <f t="shared" si="72"/>
        <v>0.56518406465753424</v>
      </c>
      <c r="K284" s="19"/>
      <c r="L284" s="19"/>
      <c r="M284" s="19"/>
      <c r="N284" s="321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 spans="2:27">
      <c r="B285" s="319" t="s">
        <v>208</v>
      </c>
      <c r="C285" s="19">
        <f t="shared" si="58"/>
        <v>0.26613063999999997</v>
      </c>
      <c r="D285" s="19">
        <f t="shared" si="58"/>
        <v>0.29163064</v>
      </c>
      <c r="E285" s="19">
        <f t="shared" si="59"/>
        <v>0.31713064000000002</v>
      </c>
      <c r="F285" s="19">
        <f t="shared" si="59"/>
        <v>0.34263063999999999</v>
      </c>
      <c r="G285" s="19">
        <f t="shared" si="60"/>
        <v>0.36813064000000001</v>
      </c>
      <c r="H285" s="19">
        <f t="shared" si="60"/>
        <v>0.39363064000000003</v>
      </c>
      <c r="I285" s="19">
        <f t="shared" ref="I285:J285" si="73">X232</f>
        <v>0.41913064</v>
      </c>
      <c r="J285" s="19">
        <f t="shared" si="73"/>
        <v>0.44463063999999997</v>
      </c>
      <c r="K285" s="19"/>
      <c r="L285" s="19"/>
      <c r="M285" s="19"/>
      <c r="N285" s="321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 spans="2:27">
      <c r="B286" s="319" t="s">
        <v>209</v>
      </c>
      <c r="C286" s="19">
        <f t="shared" si="58"/>
        <v>0.38668406465753424</v>
      </c>
      <c r="D286" s="19">
        <f t="shared" si="58"/>
        <v>0.41218406465753427</v>
      </c>
      <c r="E286" s="19">
        <f t="shared" si="59"/>
        <v>0.43768406465753429</v>
      </c>
      <c r="F286" s="19">
        <f t="shared" si="59"/>
        <v>0.46318406465753426</v>
      </c>
      <c r="G286" s="19">
        <f t="shared" si="60"/>
        <v>0.48868406465753428</v>
      </c>
      <c r="H286" s="19">
        <f t="shared" si="60"/>
        <v>0.5141840646575343</v>
      </c>
      <c r="I286" s="19">
        <f t="shared" ref="I286:J286" si="74">X233</f>
        <v>0.53968406465753427</v>
      </c>
      <c r="J286" s="19">
        <f t="shared" si="74"/>
        <v>0.56518406465753424</v>
      </c>
      <c r="K286" s="19"/>
      <c r="L286" s="19"/>
      <c r="M286" s="19"/>
      <c r="N286" s="321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spans="2:27">
      <c r="B287" s="320" t="s">
        <v>210</v>
      </c>
      <c r="C287" s="19">
        <f>R74</f>
        <v>0</v>
      </c>
      <c r="D287" s="19">
        <f>S74</f>
        <v>0</v>
      </c>
      <c r="E287" s="19">
        <f t="shared" si="59"/>
        <v>0</v>
      </c>
      <c r="F287" s="19">
        <f t="shared" si="59"/>
        <v>0</v>
      </c>
      <c r="G287" s="19">
        <f t="shared" si="60"/>
        <v>0</v>
      </c>
      <c r="H287" s="19">
        <f t="shared" si="60"/>
        <v>0</v>
      </c>
      <c r="I287" s="19">
        <f t="shared" ref="I287:J287" si="75">X234</f>
        <v>0</v>
      </c>
      <c r="J287" s="19">
        <f t="shared" si="75"/>
        <v>0</v>
      </c>
      <c r="K287" s="19"/>
      <c r="L287" s="19"/>
      <c r="M287" s="19"/>
      <c r="N287" s="321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spans="2:27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321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 spans="2:27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321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 spans="2:27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321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 spans="2:27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321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 spans="2:27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321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 spans="2:27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321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spans="2:27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321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</row>
    <row r="295" spans="2:27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321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 spans="2:27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321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 spans="2:27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321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 spans="2:27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321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</row>
    <row r="299" spans="2:27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321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</row>
    <row r="300" spans="2:27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321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</row>
    <row r="301" spans="2:27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321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</row>
    <row r="302" spans="2:27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321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 spans="2:27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321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</row>
    <row r="304" spans="2:27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321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</row>
    <row r="305" spans="2:27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321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</row>
    <row r="306" spans="2:27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321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 spans="2:27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321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</row>
    <row r="308" spans="2:27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321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</row>
    <row r="309" spans="2:27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321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</row>
    <row r="310" spans="2:27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321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 spans="2:27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321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 spans="2:27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321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 spans="2:27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321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</row>
    <row r="314" spans="2:27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321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</row>
    <row r="315" spans="2:27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321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</row>
    <row r="316" spans="2:27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321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</row>
    <row r="317" spans="2:27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321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</row>
    <row r="318" spans="2:27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321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</row>
    <row r="319" spans="2:27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321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 spans="2:27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321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</row>
    <row r="321" spans="2:27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321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 spans="2:27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321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 spans="2:27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321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</row>
    <row r="324" spans="2:27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321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</row>
    <row r="325" spans="2:27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321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</row>
    <row r="326" spans="2:27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321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 spans="2:27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321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</row>
    <row r="328" spans="2:27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321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 spans="2:27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</row>
    <row r="330" spans="2:27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</row>
    <row r="331" spans="2:27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</row>
    <row r="332" spans="2:27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</row>
    <row r="333" spans="2:27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2:27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</row>
    <row r="335" spans="2:27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</row>
    <row r="336" spans="2:27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</row>
    <row r="337" spans="2:15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</row>
    <row r="338" spans="2:15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</row>
    <row r="339" spans="2:15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</row>
    <row r="340" spans="2:15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</row>
    <row r="341" spans="2:15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2:15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</row>
    <row r="343" spans="2:15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</row>
    <row r="344" spans="2:15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</row>
    <row r="345" spans="2:15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</row>
    <row r="346" spans="2:15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</row>
    <row r="347" spans="2:15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</row>
    <row r="348" spans="2:15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</row>
    <row r="349" spans="2:15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</row>
    <row r="350" spans="2:15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</row>
    <row r="351" spans="2:15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</row>
    <row r="352" spans="2:15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2:15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2:15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2:15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2:15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2:15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2:15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2:15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2:15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2:15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2:15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2:15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2:15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2:15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2:15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2:15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2:15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2:15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2:15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2:15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2:15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2:15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2:15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2:15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2:15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2:15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2:15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2:15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2:15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2:15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2:15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2:15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  <row r="384" spans="2:15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</row>
    <row r="385" spans="2:15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</row>
    <row r="386" spans="2:15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</row>
    <row r="387" spans="2:15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</row>
    <row r="388" spans="2:15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</row>
    <row r="389" spans="2:15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</row>
    <row r="390" spans="2:15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</row>
    <row r="391" spans="2:15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</row>
    <row r="392" spans="2:15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</row>
    <row r="393" spans="2:15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</row>
    <row r="394" spans="2:15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</row>
    <row r="395" spans="2:15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</row>
    <row r="396" spans="2:15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</row>
    <row r="397" spans="2:15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</row>
    <row r="398" spans="2:15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</row>
    <row r="399" spans="2:15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</row>
    <row r="400" spans="2:15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</row>
    <row r="401" spans="2:15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</row>
    <row r="402" spans="2:15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</row>
    <row r="403" spans="2:15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</row>
    <row r="404" spans="2:15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</row>
    <row r="405" spans="2:15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</row>
    <row r="406" spans="2:15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</row>
    <row r="407" spans="2:15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</row>
    <row r="408" spans="2:15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</row>
    <row r="409" spans="2:15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</row>
    <row r="410" spans="2:15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2:15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</row>
    <row r="412" spans="2:15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</row>
    <row r="413" spans="2:15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</row>
    <row r="414" spans="2:15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</row>
    <row r="415" spans="2:15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</row>
    <row r="416" spans="2:15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</row>
    <row r="417" spans="2:15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</row>
    <row r="418" spans="2:15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</row>
    <row r="419" spans="2:15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</row>
    <row r="420" spans="2:15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2:15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</row>
    <row r="422" spans="2:15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</row>
    <row r="423" spans="2:15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</row>
    <row r="424" spans="2:15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</row>
    <row r="425" spans="2:15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</row>
    <row r="426" spans="2:15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</row>
    <row r="427" spans="2:15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</row>
    <row r="428" spans="2:15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</row>
    <row r="429" spans="2:15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</row>
    <row r="430" spans="2:15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</row>
    <row r="431" spans="2:15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2:15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</row>
    <row r="433" spans="2:15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</row>
    <row r="434" spans="2:15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</row>
    <row r="435" spans="2:15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</row>
    <row r="436" spans="2:15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</row>
    <row r="437" spans="2:15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</row>
    <row r="438" spans="2:15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</row>
    <row r="439" spans="2:15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2:15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</row>
    <row r="441" spans="2:15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</row>
    <row r="442" spans="2:15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</row>
    <row r="443" spans="2:15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</row>
    <row r="444" spans="2:15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</row>
    <row r="445" spans="2:15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</row>
    <row r="446" spans="2:15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</row>
    <row r="447" spans="2:15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</row>
    <row r="448" spans="2:15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</row>
    <row r="449" spans="2:15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</row>
    <row r="450" spans="2:15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</row>
    <row r="451" spans="2:15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</row>
    <row r="452" spans="2:15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</row>
    <row r="453" spans="2:15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</row>
    <row r="454" spans="2:15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</row>
    <row r="455" spans="2:15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</row>
    <row r="456" spans="2:15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</row>
    <row r="457" spans="2:15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</row>
    <row r="458" spans="2:15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</row>
    <row r="459" spans="2:15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</row>
    <row r="460" spans="2:15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</row>
    <row r="461" spans="2:15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</row>
    <row r="462" spans="2:15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</row>
    <row r="463" spans="2:15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</row>
    <row r="464" spans="2:15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</row>
    <row r="465" spans="2:15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</row>
    <row r="466" spans="2:15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</row>
    <row r="467" spans="2:15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</row>
    <row r="468" spans="2:15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</row>
    <row r="469" spans="2:15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</row>
    <row r="470" spans="2:15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</row>
    <row r="471" spans="2:15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</row>
    <row r="472" spans="2:15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</row>
    <row r="473" spans="2:15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</row>
    <row r="474" spans="2:15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2:15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</row>
    <row r="476" spans="2:15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</row>
    <row r="477" spans="2:15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</row>
    <row r="478" spans="2:15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</row>
    <row r="479" spans="2:15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</row>
    <row r="480" spans="2:15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</row>
    <row r="481" spans="2:15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</row>
    <row r="482" spans="2:15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</row>
    <row r="483" spans="2:15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</row>
    <row r="484" spans="2:15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</row>
    <row r="485" spans="2:15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</row>
    <row r="486" spans="2:15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</row>
    <row r="487" spans="2:15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</row>
    <row r="488" spans="2:15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</row>
    <row r="489" spans="2:15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</row>
    <row r="490" spans="2:15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</row>
  </sheetData>
  <mergeCells count="24">
    <mergeCell ref="K6:K7"/>
    <mergeCell ref="L6:L7"/>
    <mergeCell ref="B12:B20"/>
    <mergeCell ref="E1:H1"/>
    <mergeCell ref="B3:B9"/>
    <mergeCell ref="I6:I7"/>
    <mergeCell ref="J6:J7"/>
    <mergeCell ref="L16:L17"/>
    <mergeCell ref="F131:F132"/>
    <mergeCell ref="L131:L132"/>
    <mergeCell ref="F185:F186"/>
    <mergeCell ref="L185:L186"/>
    <mergeCell ref="F25:F26"/>
    <mergeCell ref="L25:L26"/>
    <mergeCell ref="M16:M17"/>
    <mergeCell ref="C19:D20"/>
    <mergeCell ref="E19:H20"/>
    <mergeCell ref="F78:F79"/>
    <mergeCell ref="L78:L79"/>
    <mergeCell ref="C16:D17"/>
    <mergeCell ref="E16:H17"/>
    <mergeCell ref="I16:I17"/>
    <mergeCell ref="J16:J17"/>
    <mergeCell ref="K16:K17"/>
  </mergeCells>
  <dataValidations count="1">
    <dataValidation type="whole" allowBlank="1" showInputMessage="1" showErrorMessage="1" sqref="E183 E129 E23 E76">
      <formula1>1</formula1>
      <formula2>10</formula2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541"/>
  <sheetViews>
    <sheetView zoomScale="51" zoomScaleNormal="51" workbookViewId="0">
      <selection activeCell="E129" sqref="E129"/>
    </sheetView>
  </sheetViews>
  <sheetFormatPr defaultRowHeight="15"/>
  <cols>
    <col min="1" max="1" width="9.140625" style="19"/>
    <col min="2" max="2" width="13.85546875" customWidth="1"/>
    <col min="9" max="9" width="15.28515625" customWidth="1"/>
    <col min="10" max="10" width="16.85546875" customWidth="1"/>
    <col min="11" max="11" width="9.5703125" bestFit="1" customWidth="1"/>
    <col min="12" max="12" width="15.42578125" customWidth="1"/>
    <col min="13" max="13" width="11.7109375" customWidth="1"/>
    <col min="15" max="15" width="17.42578125" customWidth="1"/>
    <col min="16" max="18" width="9.140625" style="19"/>
    <col min="19" max="19" width="11.7109375" style="19" customWidth="1"/>
    <col min="20" max="48" width="9.140625" style="19"/>
  </cols>
  <sheetData>
    <row r="1" spans="1:48" ht="15" customHeight="1">
      <c r="A1" s="322"/>
      <c r="B1" s="166" t="s">
        <v>27</v>
      </c>
      <c r="C1" s="167" t="s">
        <v>28</v>
      </c>
      <c r="D1" s="168"/>
      <c r="E1" s="421"/>
      <c r="F1" s="422"/>
      <c r="G1" s="422"/>
      <c r="H1" s="423"/>
      <c r="I1" s="298" t="s">
        <v>136</v>
      </c>
      <c r="J1" s="169" t="s">
        <v>145</v>
      </c>
      <c r="K1" s="169" t="s">
        <v>149</v>
      </c>
      <c r="L1" s="222" t="s">
        <v>212</v>
      </c>
      <c r="M1" s="222"/>
      <c r="N1" s="221"/>
      <c r="O1" s="221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48" ht="15.75" thickBot="1">
      <c r="A2" s="322"/>
      <c r="B2" s="170"/>
      <c r="C2" s="171"/>
      <c r="D2" s="172"/>
      <c r="E2" s="173"/>
      <c r="F2" s="173"/>
      <c r="G2" s="173"/>
      <c r="H2" s="173"/>
      <c r="I2" s="174" t="s">
        <v>137</v>
      </c>
      <c r="J2" s="175" t="s">
        <v>21</v>
      </c>
      <c r="K2" s="175" t="s">
        <v>148</v>
      </c>
      <c r="L2" s="175" t="s">
        <v>148</v>
      </c>
      <c r="M2" s="175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</row>
    <row r="3" spans="1:48">
      <c r="A3" s="322"/>
      <c r="B3" s="424" t="s">
        <v>146</v>
      </c>
      <c r="C3" s="212" t="s">
        <v>30</v>
      </c>
      <c r="D3" s="343"/>
      <c r="E3" s="232"/>
      <c r="F3" s="232"/>
      <c r="G3" s="344"/>
      <c r="H3" s="344"/>
      <c r="I3" s="352"/>
      <c r="J3" s="353"/>
      <c r="K3" s="354">
        <v>1</v>
      </c>
      <c r="L3" s="354">
        <f>K3</f>
        <v>1</v>
      </c>
      <c r="M3" s="354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</row>
    <row r="4" spans="1:48">
      <c r="A4" s="322"/>
      <c r="B4" s="425"/>
      <c r="C4" s="237" t="s">
        <v>160</v>
      </c>
      <c r="D4" s="233"/>
      <c r="E4" s="196"/>
      <c r="F4" s="196"/>
      <c r="G4" s="234"/>
      <c r="H4" s="234"/>
      <c r="I4" s="255"/>
      <c r="J4" s="250">
        <f>K4*0.333</f>
        <v>0.49950000000000006</v>
      </c>
      <c r="K4" s="235">
        <v>1.5</v>
      </c>
      <c r="L4" s="235">
        <f>J4/0.5</f>
        <v>0.99900000000000011</v>
      </c>
      <c r="M4" s="235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</row>
    <row r="5" spans="1:48" s="224" customFormat="1" ht="16.5" customHeight="1">
      <c r="A5" s="322"/>
      <c r="B5" s="425"/>
      <c r="C5" s="212" t="s">
        <v>20</v>
      </c>
      <c r="D5" s="343"/>
      <c r="E5" s="232"/>
      <c r="F5" s="232"/>
      <c r="G5" s="344"/>
      <c r="H5" s="344"/>
      <c r="I5" s="345"/>
      <c r="J5" s="346">
        <f>'kWh per year'!C5/365</f>
        <v>0.79780821917808231</v>
      </c>
      <c r="K5" s="347"/>
      <c r="L5" s="347">
        <f>J5/0.5</f>
        <v>1.5956164383561646</v>
      </c>
      <c r="M5" s="347"/>
      <c r="N5" s="324"/>
      <c r="O5" s="325"/>
      <c r="P5" s="324"/>
      <c r="Q5" s="324"/>
      <c r="R5" s="324"/>
      <c r="S5" s="326"/>
      <c r="T5" s="324"/>
      <c r="U5" s="324"/>
      <c r="V5" s="324"/>
      <c r="W5" s="324"/>
      <c r="X5" s="324"/>
      <c r="Y5" s="324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</row>
    <row r="6" spans="1:48">
      <c r="A6" s="322"/>
      <c r="B6" s="425"/>
      <c r="C6" s="243" t="s">
        <v>32</v>
      </c>
      <c r="D6" s="244"/>
      <c r="E6" s="245"/>
      <c r="F6" s="245"/>
      <c r="G6" s="246"/>
      <c r="H6" s="246"/>
      <c r="I6" s="426">
        <f>'kWh per year'!C3/365</f>
        <v>0.72332054794520551</v>
      </c>
      <c r="J6" s="416">
        <f>I6/12</f>
        <v>6.0276712328767128E-2</v>
      </c>
      <c r="K6" s="416"/>
      <c r="L6" s="416">
        <f>J6/0.5</f>
        <v>0.12055342465753426</v>
      </c>
      <c r="M6" s="247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</row>
    <row r="7" spans="1:48">
      <c r="A7" s="322"/>
      <c r="B7" s="425"/>
      <c r="C7" s="248"/>
      <c r="D7" s="238"/>
      <c r="E7" s="239"/>
      <c r="F7" s="239"/>
      <c r="G7" s="240"/>
      <c r="H7" s="240"/>
      <c r="I7" s="427"/>
      <c r="J7" s="417"/>
      <c r="K7" s="417"/>
      <c r="L7" s="417"/>
      <c r="M7" s="249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48">
      <c r="A8" s="322"/>
      <c r="B8" s="425"/>
      <c r="C8" s="348" t="s">
        <v>33</v>
      </c>
      <c r="D8" s="349"/>
      <c r="E8" s="350"/>
      <c r="F8" s="350"/>
      <c r="G8" s="351"/>
      <c r="H8" s="351"/>
      <c r="I8" s="294">
        <f>'kWh per year'!C6/365</f>
        <v>0.16126128000000001</v>
      </c>
      <c r="J8" s="295">
        <f>I8/4</f>
        <v>4.0315320000000002E-2</v>
      </c>
      <c r="K8" s="295"/>
      <c r="L8" s="295">
        <f>J8/0.5</f>
        <v>8.0630640000000003E-2</v>
      </c>
      <c r="M8" s="295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48">
      <c r="A9" s="322"/>
      <c r="B9" s="425"/>
      <c r="C9" s="243" t="s">
        <v>34</v>
      </c>
      <c r="D9" s="244"/>
      <c r="E9" s="245"/>
      <c r="F9" s="245"/>
      <c r="G9" s="246"/>
      <c r="H9" s="246"/>
      <c r="I9" s="241">
        <f>'kWh per year'!C4/365</f>
        <v>0.7978082191780822</v>
      </c>
      <c r="J9" s="236">
        <f>'EU energy label'!J26</f>
        <v>0.8</v>
      </c>
      <c r="K9" s="236"/>
      <c r="L9" s="236">
        <v>0.69</v>
      </c>
      <c r="M9" s="236" t="s">
        <v>211</v>
      </c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</row>
    <row r="10" spans="1:48">
      <c r="A10" s="322"/>
      <c r="B10" s="355"/>
      <c r="C10" s="248"/>
      <c r="D10" s="238"/>
      <c r="E10" s="239"/>
      <c r="F10" s="239"/>
      <c r="G10" s="240"/>
      <c r="H10" s="240"/>
      <c r="I10" s="253"/>
      <c r="J10" s="299"/>
      <c r="K10" s="299"/>
      <c r="L10" s="301">
        <v>0.8</v>
      </c>
      <c r="M10" s="240" t="s">
        <v>162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</row>
    <row r="11" spans="1:48">
      <c r="A11" s="322"/>
      <c r="B11" s="355"/>
      <c r="C11" s="214" t="s">
        <v>31</v>
      </c>
      <c r="D11" s="291"/>
      <c r="E11" s="292"/>
      <c r="F11" s="292"/>
      <c r="G11" s="293"/>
      <c r="H11" s="293"/>
      <c r="I11" s="294"/>
      <c r="J11" s="295">
        <f>'EU energy label'!I61</f>
        <v>0.94499999999999995</v>
      </c>
      <c r="K11" s="295"/>
      <c r="L11" s="295">
        <f>J11/0.5</f>
        <v>1.89</v>
      </c>
      <c r="M11" s="296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</row>
    <row r="12" spans="1:48">
      <c r="A12" s="323"/>
      <c r="B12" s="418" t="s">
        <v>147</v>
      </c>
      <c r="C12" s="194" t="s">
        <v>35</v>
      </c>
      <c r="D12" s="225"/>
      <c r="E12" s="270"/>
      <c r="F12" s="270"/>
      <c r="G12" s="271"/>
      <c r="H12" s="271"/>
      <c r="I12" s="272">
        <f>'kWh per year'!C8/365</f>
        <v>0.54849315068493154</v>
      </c>
      <c r="J12" s="273">
        <f>'EU energy label'!B61</f>
        <v>0.11</v>
      </c>
      <c r="K12" s="273"/>
      <c r="L12" s="273"/>
      <c r="M12" s="358"/>
      <c r="N12" s="19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</row>
    <row r="13" spans="1:48">
      <c r="A13" s="322"/>
      <c r="B13" s="419"/>
      <c r="C13" s="203"/>
      <c r="D13" s="274"/>
      <c r="E13" s="203"/>
      <c r="F13" s="203"/>
      <c r="G13" s="275"/>
      <c r="H13" s="275"/>
      <c r="I13" s="205"/>
      <c r="J13" s="276"/>
      <c r="K13" s="276"/>
      <c r="L13" s="277">
        <f>J12/0.5</f>
        <v>0.22</v>
      </c>
      <c r="M13" s="278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</row>
    <row r="14" spans="1:48">
      <c r="A14" s="322"/>
      <c r="B14" s="419"/>
      <c r="C14" s="243" t="s">
        <v>36</v>
      </c>
      <c r="D14" s="244"/>
      <c r="E14" s="245"/>
      <c r="F14" s="245"/>
      <c r="G14" s="246"/>
      <c r="H14" s="246"/>
      <c r="I14" s="254">
        <f>'EU energy label'!D95</f>
        <v>0.15342465753424658</v>
      </c>
      <c r="J14" s="242"/>
      <c r="K14" s="242">
        <v>2.5499999999999998E-2</v>
      </c>
      <c r="L14" s="242"/>
      <c r="M14" s="24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</row>
    <row r="15" spans="1:48">
      <c r="A15" s="322"/>
      <c r="B15" s="419"/>
      <c r="C15" s="248"/>
      <c r="D15" s="238"/>
      <c r="E15" s="239"/>
      <c r="F15" s="239"/>
      <c r="G15" s="240"/>
      <c r="H15" s="240"/>
      <c r="I15" s="253"/>
      <c r="J15" s="251"/>
      <c r="K15" s="251"/>
      <c r="L15" s="251">
        <f>K14</f>
        <v>2.5499999999999998E-2</v>
      </c>
      <c r="M15" s="251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</row>
    <row r="16" spans="1:48">
      <c r="A16" s="322"/>
      <c r="B16" s="419"/>
      <c r="C16" s="404" t="s">
        <v>141</v>
      </c>
      <c r="D16" s="405"/>
      <c r="E16" s="408"/>
      <c r="F16" s="409"/>
      <c r="G16" s="409"/>
      <c r="H16" s="410"/>
      <c r="I16" s="390"/>
      <c r="J16" s="409"/>
      <c r="K16" s="414">
        <v>1.6</v>
      </c>
      <c r="L16" s="428">
        <f>K16</f>
        <v>1.6</v>
      </c>
      <c r="M16" s="390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</row>
    <row r="17" spans="1:25">
      <c r="A17" s="322"/>
      <c r="B17" s="419"/>
      <c r="C17" s="406"/>
      <c r="D17" s="407"/>
      <c r="E17" s="411"/>
      <c r="F17" s="412"/>
      <c r="G17" s="412"/>
      <c r="H17" s="413"/>
      <c r="I17" s="391"/>
      <c r="J17" s="412"/>
      <c r="K17" s="415"/>
      <c r="L17" s="429"/>
      <c r="M17" s="391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</row>
    <row r="18" spans="1:25">
      <c r="A18" s="322"/>
      <c r="B18" s="419"/>
      <c r="C18" s="279" t="s">
        <v>140</v>
      </c>
      <c r="D18" s="280"/>
      <c r="E18" s="281"/>
      <c r="F18" s="281"/>
      <c r="G18" s="282"/>
      <c r="H18" s="282"/>
      <c r="I18" s="359"/>
      <c r="J18" s="360">
        <v>1.2E-2</v>
      </c>
      <c r="K18" s="360"/>
      <c r="L18" s="361">
        <f>J18/3/2</f>
        <v>2E-3</v>
      </c>
      <c r="M18" s="360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</row>
    <row r="19" spans="1:25">
      <c r="A19" s="322"/>
      <c r="B19" s="419"/>
      <c r="C19" s="392" t="s">
        <v>159</v>
      </c>
      <c r="D19" s="393"/>
      <c r="E19" s="396"/>
      <c r="F19" s="397"/>
      <c r="G19" s="397"/>
      <c r="H19" s="397"/>
      <c r="I19" s="362"/>
      <c r="J19" s="242">
        <f>K19*0.25</f>
        <v>0.27500000000000002</v>
      </c>
      <c r="K19" s="242">
        <v>1.1000000000000001</v>
      </c>
      <c r="L19" s="242">
        <f>J19/0.5</f>
        <v>0.55000000000000004</v>
      </c>
      <c r="M19" s="24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25">
      <c r="A20" s="322"/>
      <c r="B20" s="420"/>
      <c r="C20" s="394"/>
      <c r="D20" s="395"/>
      <c r="E20" s="398"/>
      <c r="F20" s="399"/>
      <c r="G20" s="399"/>
      <c r="H20" s="399"/>
      <c r="I20" s="363"/>
      <c r="J20" s="180"/>
      <c r="K20" s="219"/>
      <c r="L20" s="219"/>
      <c r="M20" s="251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25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</row>
    <row r="22" spans="1:25">
      <c r="A22" s="322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 t="s">
        <v>214</v>
      </c>
      <c r="S22" s="322" t="s">
        <v>213</v>
      </c>
      <c r="T22" s="322"/>
      <c r="U22" s="322"/>
      <c r="V22" s="322"/>
      <c r="W22" s="322"/>
      <c r="X22" s="322"/>
      <c r="Y22" s="322"/>
    </row>
    <row r="23" spans="1:25" hidden="1">
      <c r="A23" s="322"/>
      <c r="B23" s="322"/>
      <c r="C23" s="322"/>
      <c r="D23" s="322"/>
      <c r="E23" s="322">
        <v>1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25">
      <c r="A24" s="322"/>
      <c r="B24" s="330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>
        <v>1</v>
      </c>
      <c r="S24" s="322">
        <v>2</v>
      </c>
      <c r="T24" s="322"/>
      <c r="U24" s="322"/>
      <c r="V24" s="322"/>
      <c r="W24" s="322"/>
      <c r="X24" s="322"/>
      <c r="Y24" s="322"/>
    </row>
    <row r="25" spans="1:25">
      <c r="A25" s="322"/>
      <c r="B25" s="181" t="s">
        <v>37</v>
      </c>
      <c r="C25" s="210" t="s">
        <v>38</v>
      </c>
      <c r="D25" s="182" t="s">
        <v>39</v>
      </c>
      <c r="E25" s="287" t="s">
        <v>40</v>
      </c>
      <c r="F25" s="400" t="s">
        <v>142</v>
      </c>
      <c r="G25" s="182" t="s">
        <v>33</v>
      </c>
      <c r="H25" s="215" t="s">
        <v>41</v>
      </c>
      <c r="I25" s="183" t="s">
        <v>42</v>
      </c>
      <c r="J25" s="184" t="s">
        <v>43</v>
      </c>
      <c r="K25" s="183" t="s">
        <v>143</v>
      </c>
      <c r="L25" s="402" t="s">
        <v>144</v>
      </c>
      <c r="M25" s="206" t="s">
        <v>139</v>
      </c>
      <c r="N25" s="184" t="s">
        <v>157</v>
      </c>
      <c r="O25" s="215" t="s">
        <v>158</v>
      </c>
      <c r="P25" s="321"/>
      <c r="Q25" s="322"/>
      <c r="R25" s="322"/>
      <c r="S25" s="322"/>
      <c r="T25" s="322"/>
      <c r="U25" s="322"/>
      <c r="V25" s="322"/>
      <c r="W25" s="322"/>
      <c r="X25" s="322"/>
      <c r="Y25" s="322"/>
    </row>
    <row r="26" spans="1:25">
      <c r="A26" s="322"/>
      <c r="B26" s="185"/>
      <c r="C26" s="211"/>
      <c r="D26" s="186"/>
      <c r="E26" s="288" t="s">
        <v>39</v>
      </c>
      <c r="F26" s="401"/>
      <c r="G26" s="186"/>
      <c r="H26" s="186"/>
      <c r="I26" s="187"/>
      <c r="J26" s="188"/>
      <c r="K26" s="187"/>
      <c r="L26" s="403"/>
      <c r="M26" s="207"/>
      <c r="N26" s="188"/>
      <c r="O26" s="216"/>
      <c r="P26" s="321"/>
      <c r="Q26" s="322"/>
      <c r="R26" s="322"/>
      <c r="S26" s="322"/>
      <c r="T26" s="322"/>
      <c r="U26" s="322"/>
      <c r="V26" s="322"/>
      <c r="W26" s="322"/>
      <c r="X26" s="322"/>
      <c r="Y26" s="322"/>
    </row>
    <row r="27" spans="1:25">
      <c r="A27" s="322"/>
      <c r="B27" s="189" t="s">
        <v>163</v>
      </c>
      <c r="C27" s="212"/>
      <c r="D27" s="190">
        <v>0</v>
      </c>
      <c r="E27" s="289"/>
      <c r="F27" s="192">
        <f>$L$6</f>
        <v>0.12055342465753426</v>
      </c>
      <c r="G27" s="190"/>
      <c r="H27" s="193"/>
      <c r="I27" s="194"/>
      <c r="J27" s="195"/>
      <c r="K27" s="194"/>
      <c r="L27" s="195"/>
      <c r="M27" s="208"/>
      <c r="N27" s="195"/>
      <c r="O27" s="217"/>
      <c r="P27" s="196"/>
      <c r="Q27" s="322"/>
      <c r="R27" s="322">
        <f>SUM(C27:O27)</f>
        <v>0.12055342465753426</v>
      </c>
      <c r="S27" s="322">
        <f t="shared" ref="S27:S74" si="0">(E27+C27+O27+D27+F27+G27+H27++M27)+($S$24*(N27+I27+J27+L27)+K27)</f>
        <v>0.12055342465753426</v>
      </c>
      <c r="T27" s="322"/>
      <c r="U27" s="322"/>
      <c r="V27" s="322"/>
      <c r="W27" s="322"/>
      <c r="X27" s="328"/>
      <c r="Y27" s="322"/>
    </row>
    <row r="28" spans="1:25">
      <c r="A28" s="322"/>
      <c r="B28" s="189" t="s">
        <v>164</v>
      </c>
      <c r="C28" s="212"/>
      <c r="D28" s="190">
        <v>0</v>
      </c>
      <c r="E28" s="289"/>
      <c r="F28" s="192"/>
      <c r="G28" s="190"/>
      <c r="H28" s="193"/>
      <c r="I28" s="194"/>
      <c r="J28" s="195"/>
      <c r="K28" s="194"/>
      <c r="L28" s="195"/>
      <c r="M28" s="208"/>
      <c r="N28" s="195"/>
      <c r="O28" s="217"/>
      <c r="P28" s="196"/>
      <c r="Q28" s="322"/>
      <c r="R28" s="322">
        <f t="shared" ref="R28:R74" si="1">SUM(C28:O28)</f>
        <v>0</v>
      </c>
      <c r="S28" s="322">
        <f t="shared" si="0"/>
        <v>0</v>
      </c>
      <c r="T28" s="322"/>
      <c r="U28" s="322"/>
      <c r="V28" s="322"/>
      <c r="W28" s="322"/>
      <c r="X28" s="328"/>
      <c r="Y28" s="322"/>
    </row>
    <row r="29" spans="1:25">
      <c r="A29" s="322"/>
      <c r="B29" s="189" t="s">
        <v>165</v>
      </c>
      <c r="C29" s="212"/>
      <c r="D29" s="190">
        <v>0</v>
      </c>
      <c r="E29" s="289"/>
      <c r="F29" s="192">
        <f>$L$6</f>
        <v>0.12055342465753426</v>
      </c>
      <c r="G29" s="190"/>
      <c r="H29" s="193"/>
      <c r="I29" s="194"/>
      <c r="J29" s="195"/>
      <c r="K29" s="194"/>
      <c r="L29" s="195"/>
      <c r="M29" s="208"/>
      <c r="N29" s="195"/>
      <c r="O29" s="217"/>
      <c r="P29" s="196"/>
      <c r="Q29" s="322"/>
      <c r="R29" s="322">
        <f t="shared" si="1"/>
        <v>0.12055342465753426</v>
      </c>
      <c r="S29" s="322">
        <f t="shared" si="0"/>
        <v>0.12055342465753426</v>
      </c>
      <c r="T29" s="322"/>
      <c r="U29" s="322"/>
      <c r="V29" s="322"/>
      <c r="W29" s="322"/>
      <c r="X29" s="328"/>
      <c r="Y29" s="322"/>
    </row>
    <row r="30" spans="1:25">
      <c r="A30" s="322"/>
      <c r="B30" s="189" t="s">
        <v>166</v>
      </c>
      <c r="C30" s="212"/>
      <c r="D30" s="190">
        <v>0</v>
      </c>
      <c r="E30" s="289"/>
      <c r="F30" s="192"/>
      <c r="G30" s="190"/>
      <c r="H30" s="193"/>
      <c r="I30" s="194"/>
      <c r="J30" s="195"/>
      <c r="K30" s="194"/>
      <c r="L30" s="195"/>
      <c r="M30" s="208"/>
      <c r="N30" s="195"/>
      <c r="O30" s="217"/>
      <c r="P30" s="196"/>
      <c r="Q30" s="322"/>
      <c r="R30" s="322">
        <f t="shared" si="1"/>
        <v>0</v>
      </c>
      <c r="S30" s="322">
        <f t="shared" si="0"/>
        <v>0</v>
      </c>
      <c r="T30" s="322"/>
      <c r="U30" s="322"/>
      <c r="V30" s="322"/>
      <c r="W30" s="322"/>
      <c r="X30" s="328"/>
      <c r="Y30" s="322"/>
    </row>
    <row r="31" spans="1:25">
      <c r="A31" s="322"/>
      <c r="B31" s="189" t="s">
        <v>167</v>
      </c>
      <c r="C31" s="212"/>
      <c r="D31" s="190">
        <v>0</v>
      </c>
      <c r="E31" s="289"/>
      <c r="F31" s="192">
        <f>$L$6</f>
        <v>0.12055342465753426</v>
      </c>
      <c r="G31" s="190"/>
      <c r="H31" s="193"/>
      <c r="I31" s="194"/>
      <c r="J31" s="197"/>
      <c r="K31" s="194"/>
      <c r="L31" s="195"/>
      <c r="M31" s="208"/>
      <c r="N31" s="195"/>
      <c r="O31" s="217"/>
      <c r="P31" s="196"/>
      <c r="Q31" s="322"/>
      <c r="R31" s="322">
        <f t="shared" si="1"/>
        <v>0.12055342465753426</v>
      </c>
      <c r="S31" s="322">
        <f t="shared" si="0"/>
        <v>0.12055342465753426</v>
      </c>
      <c r="T31" s="322"/>
      <c r="U31" s="322"/>
      <c r="V31" s="322"/>
      <c r="W31" s="322"/>
      <c r="X31" s="328"/>
      <c r="Y31" s="322"/>
    </row>
    <row r="32" spans="1:25">
      <c r="A32" s="322"/>
      <c r="B32" s="189" t="s">
        <v>168</v>
      </c>
      <c r="C32" s="212"/>
      <c r="D32" s="190">
        <v>0</v>
      </c>
      <c r="E32" s="289"/>
      <c r="F32" s="192"/>
      <c r="G32" s="190"/>
      <c r="H32" s="193"/>
      <c r="I32" s="194"/>
      <c r="J32" s="195"/>
      <c r="K32" s="194"/>
      <c r="L32" s="195"/>
      <c r="M32" s="208"/>
      <c r="N32" s="195"/>
      <c r="O32" s="217"/>
      <c r="P32" s="196"/>
      <c r="Q32" s="322"/>
      <c r="R32" s="322">
        <f t="shared" si="1"/>
        <v>0</v>
      </c>
      <c r="S32" s="322">
        <f t="shared" si="0"/>
        <v>0</v>
      </c>
      <c r="T32" s="322"/>
      <c r="U32" s="322"/>
      <c r="V32" s="322"/>
      <c r="W32" s="322"/>
      <c r="X32" s="328"/>
      <c r="Y32" s="322"/>
    </row>
    <row r="33" spans="1:25">
      <c r="A33" s="322"/>
      <c r="B33" s="189" t="s">
        <v>169</v>
      </c>
      <c r="C33" s="212"/>
      <c r="D33" s="190">
        <v>0</v>
      </c>
      <c r="E33" s="289"/>
      <c r="F33" s="192">
        <f>$L$6</f>
        <v>0.12055342465753426</v>
      </c>
      <c r="G33" s="190"/>
      <c r="H33" s="193"/>
      <c r="I33" s="194"/>
      <c r="J33" s="195"/>
      <c r="K33" s="194"/>
      <c r="L33" s="195"/>
      <c r="M33" s="208"/>
      <c r="N33" s="195"/>
      <c r="O33" s="217"/>
      <c r="P33" s="196"/>
      <c r="Q33" s="322"/>
      <c r="R33" s="322">
        <f t="shared" si="1"/>
        <v>0.12055342465753426</v>
      </c>
      <c r="S33" s="322">
        <f t="shared" si="0"/>
        <v>0.12055342465753426</v>
      </c>
      <c r="T33" s="322"/>
      <c r="U33" s="322"/>
      <c r="V33" s="322"/>
      <c r="W33" s="322"/>
      <c r="X33" s="328"/>
      <c r="Y33" s="322"/>
    </row>
    <row r="34" spans="1:25">
      <c r="A34" s="322"/>
      <c r="B34" s="189" t="s">
        <v>170</v>
      </c>
      <c r="C34" s="212"/>
      <c r="D34" s="190">
        <v>0</v>
      </c>
      <c r="E34" s="289"/>
      <c r="F34" s="192"/>
      <c r="G34" s="192"/>
      <c r="H34" s="193"/>
      <c r="I34" s="198"/>
      <c r="J34" s="197"/>
      <c r="K34" s="194"/>
      <c r="L34" s="195"/>
      <c r="M34" s="190"/>
      <c r="N34" s="225"/>
      <c r="O34" s="217"/>
      <c r="P34" s="196"/>
      <c r="Q34" s="322"/>
      <c r="R34" s="322">
        <f t="shared" si="1"/>
        <v>0</v>
      </c>
      <c r="S34" s="322">
        <f t="shared" si="0"/>
        <v>0</v>
      </c>
      <c r="T34" s="322"/>
      <c r="U34" s="322"/>
      <c r="V34" s="322"/>
      <c r="W34" s="322"/>
      <c r="X34" s="328"/>
      <c r="Y34" s="322"/>
    </row>
    <row r="35" spans="1:25">
      <c r="A35" s="322"/>
      <c r="B35" s="189" t="s">
        <v>171</v>
      </c>
      <c r="C35" s="212"/>
      <c r="D35" s="190">
        <v>0</v>
      </c>
      <c r="E35" s="289"/>
      <c r="F35" s="192">
        <f>$L$6</f>
        <v>0.12055342465753426</v>
      </c>
      <c r="G35" s="192"/>
      <c r="H35" s="193"/>
      <c r="I35" s="198"/>
      <c r="J35" s="197"/>
      <c r="K35" s="194"/>
      <c r="L35" s="195"/>
      <c r="M35" s="190"/>
      <c r="N35" s="191"/>
      <c r="O35" s="217"/>
      <c r="P35" s="196"/>
      <c r="Q35" s="322"/>
      <c r="R35" s="322">
        <f t="shared" si="1"/>
        <v>0.12055342465753426</v>
      </c>
      <c r="S35" s="322">
        <f t="shared" si="0"/>
        <v>0.12055342465753426</v>
      </c>
      <c r="T35" s="322"/>
      <c r="U35" s="322"/>
      <c r="V35" s="322"/>
      <c r="W35" s="322"/>
      <c r="X35" s="328"/>
      <c r="Y35" s="322"/>
    </row>
    <row r="36" spans="1:25">
      <c r="A36" s="322"/>
      <c r="B36" s="189" t="s">
        <v>172</v>
      </c>
      <c r="C36" s="212"/>
      <c r="D36" s="190">
        <v>0</v>
      </c>
      <c r="E36" s="289"/>
      <c r="F36" s="192"/>
      <c r="G36" s="192"/>
      <c r="H36" s="193"/>
      <c r="I36" s="198"/>
      <c r="J36" s="197"/>
      <c r="K36" s="200"/>
      <c r="L36" s="195"/>
      <c r="M36" s="190"/>
      <c r="N36" s="225"/>
      <c r="O36" s="217"/>
      <c r="P36" s="196"/>
      <c r="Q36" s="322"/>
      <c r="R36" s="322">
        <f t="shared" si="1"/>
        <v>0</v>
      </c>
      <c r="S36" s="322">
        <f t="shared" si="0"/>
        <v>0</v>
      </c>
      <c r="T36" s="322"/>
      <c r="U36" s="322"/>
      <c r="V36" s="322"/>
      <c r="W36" s="322"/>
      <c r="X36" s="328"/>
      <c r="Y36" s="322"/>
    </row>
    <row r="37" spans="1:25">
      <c r="A37" s="322"/>
      <c r="B37" s="189" t="s">
        <v>173</v>
      </c>
      <c r="C37" s="212"/>
      <c r="D37" s="190">
        <v>0</v>
      </c>
      <c r="E37" s="289"/>
      <c r="F37" s="192">
        <f>$L$6</f>
        <v>0.12055342465753426</v>
      </c>
      <c r="G37" s="192"/>
      <c r="H37" s="193"/>
      <c r="I37" s="194"/>
      <c r="J37" s="197"/>
      <c r="K37" s="200"/>
      <c r="L37" s="195"/>
      <c r="M37" s="190"/>
      <c r="N37" s="225"/>
      <c r="O37" s="217"/>
      <c r="P37" s="196"/>
      <c r="Q37" s="322"/>
      <c r="R37" s="322">
        <f t="shared" si="1"/>
        <v>0.12055342465753426</v>
      </c>
      <c r="S37" s="322">
        <f t="shared" si="0"/>
        <v>0.12055342465753426</v>
      </c>
      <c r="T37" s="322"/>
      <c r="U37" s="322"/>
      <c r="V37" s="322"/>
      <c r="W37" s="322"/>
      <c r="X37" s="328"/>
      <c r="Y37" s="322"/>
    </row>
    <row r="38" spans="1:25">
      <c r="A38" s="322"/>
      <c r="B38" s="189" t="s">
        <v>174</v>
      </c>
      <c r="C38" s="212"/>
      <c r="D38" s="190">
        <v>0</v>
      </c>
      <c r="E38" s="289"/>
      <c r="F38" s="192"/>
      <c r="G38" s="192"/>
      <c r="H38" s="193"/>
      <c r="I38" s="194"/>
      <c r="J38" s="197"/>
      <c r="K38" s="200"/>
      <c r="L38" s="195"/>
      <c r="M38" s="190"/>
      <c r="N38" s="225"/>
      <c r="O38" s="217"/>
      <c r="P38" s="196"/>
      <c r="Q38" s="322"/>
      <c r="R38" s="322">
        <f t="shared" si="1"/>
        <v>0</v>
      </c>
      <c r="S38" s="322">
        <f t="shared" si="0"/>
        <v>0</v>
      </c>
      <c r="T38" s="322"/>
      <c r="U38" s="322"/>
      <c r="V38" s="322"/>
      <c r="W38" s="322"/>
      <c r="X38" s="328"/>
      <c r="Y38" s="322"/>
    </row>
    <row r="39" spans="1:25">
      <c r="A39" s="322"/>
      <c r="B39" s="189" t="s">
        <v>175</v>
      </c>
      <c r="C39" s="212"/>
      <c r="D39" s="190">
        <v>0</v>
      </c>
      <c r="E39" s="289"/>
      <c r="F39" s="192">
        <f>$L$6</f>
        <v>0.12055342465753426</v>
      </c>
      <c r="G39" s="192"/>
      <c r="H39" s="193"/>
      <c r="I39" s="194"/>
      <c r="J39" s="197"/>
      <c r="K39" s="194"/>
      <c r="L39" s="195"/>
      <c r="M39" s="190"/>
      <c r="N39" s="225"/>
      <c r="O39" s="217"/>
      <c r="P39" s="196"/>
      <c r="Q39" s="322"/>
      <c r="R39" s="322">
        <f t="shared" si="1"/>
        <v>0.12055342465753426</v>
      </c>
      <c r="S39" s="322">
        <f t="shared" si="0"/>
        <v>0.12055342465753426</v>
      </c>
      <c r="T39" s="322"/>
      <c r="U39" s="322"/>
      <c r="V39" s="322"/>
      <c r="W39" s="322"/>
      <c r="X39" s="328"/>
      <c r="Y39" s="322"/>
    </row>
    <row r="40" spans="1:25">
      <c r="A40" s="322"/>
      <c r="B40" s="189" t="s">
        <v>176</v>
      </c>
      <c r="C40" s="212"/>
      <c r="D40" s="190">
        <v>0</v>
      </c>
      <c r="E40" s="289"/>
      <c r="F40" s="192"/>
      <c r="G40" s="192"/>
      <c r="H40" s="193"/>
      <c r="I40" s="198"/>
      <c r="J40" s="197"/>
      <c r="K40" s="199"/>
      <c r="L40" s="195"/>
      <c r="M40" s="190"/>
      <c r="N40" s="225"/>
      <c r="O40" s="217"/>
      <c r="P40" s="196"/>
      <c r="Q40" s="322"/>
      <c r="R40" s="322">
        <f t="shared" si="1"/>
        <v>0</v>
      </c>
      <c r="S40" s="322">
        <f t="shared" si="0"/>
        <v>0</v>
      </c>
      <c r="T40" s="322"/>
      <c r="U40" s="322"/>
      <c r="V40" s="322"/>
      <c r="W40" s="322"/>
      <c r="X40" s="328"/>
      <c r="Y40" s="322"/>
    </row>
    <row r="41" spans="1:25">
      <c r="A41" s="322"/>
      <c r="B41" s="189" t="s">
        <v>177</v>
      </c>
      <c r="C41" s="212"/>
      <c r="D41" s="190">
        <v>0</v>
      </c>
      <c r="E41" s="289"/>
      <c r="F41" s="192">
        <f>$L$6</f>
        <v>0.12055342465753426</v>
      </c>
      <c r="G41" s="192"/>
      <c r="H41" s="193"/>
      <c r="I41" s="198"/>
      <c r="J41" s="197"/>
      <c r="K41" s="199"/>
      <c r="L41" s="195"/>
      <c r="M41" s="209"/>
      <c r="N41" s="195"/>
      <c r="O41" s="217"/>
      <c r="P41" s="196"/>
      <c r="Q41" s="322"/>
      <c r="R41" s="322">
        <f t="shared" si="1"/>
        <v>0.12055342465753426</v>
      </c>
      <c r="S41" s="322">
        <f t="shared" si="0"/>
        <v>0.12055342465753426</v>
      </c>
      <c r="T41" s="322"/>
      <c r="U41" s="322"/>
      <c r="V41" s="322"/>
      <c r="W41" s="322"/>
      <c r="X41" s="328"/>
      <c r="Y41" s="322"/>
    </row>
    <row r="42" spans="1:25">
      <c r="A42" s="322"/>
      <c r="B42" s="189" t="s">
        <v>178</v>
      </c>
      <c r="C42" s="212"/>
      <c r="D42" s="190">
        <v>0</v>
      </c>
      <c r="E42" s="289"/>
      <c r="F42" s="192"/>
      <c r="G42" s="192"/>
      <c r="H42" s="193"/>
      <c r="I42" s="198"/>
      <c r="J42" s="197"/>
      <c r="K42" s="197"/>
      <c r="L42" s="197"/>
      <c r="M42" s="209"/>
      <c r="N42" s="195"/>
      <c r="O42" s="217"/>
      <c r="P42" s="196"/>
      <c r="Q42" s="322"/>
      <c r="R42" s="322">
        <f t="shared" si="1"/>
        <v>0</v>
      </c>
      <c r="S42" s="322">
        <f t="shared" si="0"/>
        <v>0</v>
      </c>
      <c r="T42" s="322"/>
      <c r="U42" s="322"/>
      <c r="V42" s="322"/>
      <c r="W42" s="322"/>
      <c r="X42" s="328"/>
      <c r="Y42" s="322"/>
    </row>
    <row r="43" spans="1:25">
      <c r="A43" s="322"/>
      <c r="B43" s="189" t="s">
        <v>179</v>
      </c>
      <c r="C43" s="212"/>
      <c r="D43" s="190">
        <v>0</v>
      </c>
      <c r="E43" s="289"/>
      <c r="F43" s="192">
        <f>$L$6</f>
        <v>0.12055342465753426</v>
      </c>
      <c r="G43" s="192"/>
      <c r="H43" s="193"/>
      <c r="I43" s="198"/>
      <c r="J43" s="197"/>
      <c r="K43" s="226"/>
      <c r="L43" s="226"/>
      <c r="M43" s="209"/>
      <c r="N43" s="195"/>
      <c r="O43" s="217"/>
      <c r="P43" s="196"/>
      <c r="Q43" s="322"/>
      <c r="R43" s="322">
        <f t="shared" si="1"/>
        <v>0.12055342465753426</v>
      </c>
      <c r="S43" s="322">
        <f t="shared" si="0"/>
        <v>0.12055342465753426</v>
      </c>
      <c r="T43" s="322"/>
      <c r="U43" s="322"/>
      <c r="V43" s="322"/>
      <c r="W43" s="322"/>
      <c r="X43" s="328"/>
      <c r="Y43" s="322"/>
    </row>
    <row r="44" spans="1:25">
      <c r="A44" s="322"/>
      <c r="B44" s="189" t="s">
        <v>180</v>
      </c>
      <c r="C44" s="212"/>
      <c r="D44" s="190">
        <v>0</v>
      </c>
      <c r="E44" s="289"/>
      <c r="F44" s="192"/>
      <c r="G44" s="192">
        <f>$L$8</f>
        <v>8.0630640000000003E-2</v>
      </c>
      <c r="H44" s="193"/>
      <c r="I44" s="198"/>
      <c r="J44" s="197">
        <f>$L$15</f>
        <v>2.5499999999999998E-2</v>
      </c>
      <c r="K44" s="226"/>
      <c r="L44" s="226"/>
      <c r="M44" s="209"/>
      <c r="N44" s="195"/>
      <c r="O44" s="217"/>
      <c r="P44" s="196"/>
      <c r="Q44" s="322"/>
      <c r="R44" s="322">
        <f>SUM(C44:O44)</f>
        <v>0.10613064</v>
      </c>
      <c r="S44" s="322">
        <f t="shared" si="0"/>
        <v>0.13163063999999999</v>
      </c>
      <c r="T44" s="322"/>
      <c r="U44" s="322"/>
      <c r="V44" s="322"/>
      <c r="W44" s="322"/>
      <c r="X44" s="328"/>
      <c r="Y44" s="322"/>
    </row>
    <row r="45" spans="1:25">
      <c r="A45" s="322"/>
      <c r="B45" s="189" t="s">
        <v>181</v>
      </c>
      <c r="C45" s="213">
        <f>$L$3</f>
        <v>1</v>
      </c>
      <c r="D45" s="190">
        <v>0</v>
      </c>
      <c r="E45" s="289">
        <f>$L$11</f>
        <v>1.89</v>
      </c>
      <c r="F45" s="192">
        <f>$L$6</f>
        <v>0.12055342465753426</v>
      </c>
      <c r="G45" s="192">
        <f>$L$8</f>
        <v>8.0630640000000003E-2</v>
      </c>
      <c r="H45" s="193"/>
      <c r="I45" s="198">
        <f>$L$13</f>
        <v>0.22</v>
      </c>
      <c r="J45" s="197">
        <f>$L$15</f>
        <v>2.5499999999999998E-2</v>
      </c>
      <c r="K45" s="197"/>
      <c r="L45" s="226"/>
      <c r="M45" s="209"/>
      <c r="N45" s="197">
        <f>$L$19</f>
        <v>0.55000000000000004</v>
      </c>
      <c r="O45" s="217"/>
      <c r="P45" s="196"/>
      <c r="Q45" s="322"/>
      <c r="R45" s="322">
        <f t="shared" si="1"/>
        <v>3.8866840646575342</v>
      </c>
      <c r="S45" s="322">
        <f t="shared" si="0"/>
        <v>4.6821840646575339</v>
      </c>
      <c r="T45" s="322"/>
      <c r="U45" s="322"/>
      <c r="V45" s="322"/>
      <c r="W45" s="322"/>
      <c r="X45" s="328"/>
      <c r="Y45" s="322"/>
    </row>
    <row r="46" spans="1:25">
      <c r="A46" s="322"/>
      <c r="B46" s="189" t="s">
        <v>182</v>
      </c>
      <c r="C46" s="213"/>
      <c r="D46" s="190">
        <v>0</v>
      </c>
      <c r="E46" s="289"/>
      <c r="F46" s="192"/>
      <c r="G46" s="192">
        <f>$L$8</f>
        <v>8.0630640000000003E-2</v>
      </c>
      <c r="H46" s="193"/>
      <c r="I46" s="194"/>
      <c r="J46" s="197">
        <f>$L$15</f>
        <v>2.5499999999999998E-2</v>
      </c>
      <c r="K46" s="197"/>
      <c r="L46" s="226"/>
      <c r="M46" s="209"/>
      <c r="N46" s="195"/>
      <c r="O46" s="220">
        <f>$L$4</f>
        <v>0.99900000000000011</v>
      </c>
      <c r="P46" s="196"/>
      <c r="Q46" s="322"/>
      <c r="R46" s="322">
        <f t="shared" si="1"/>
        <v>1.1051306400000001</v>
      </c>
      <c r="S46" s="322">
        <f t="shared" si="0"/>
        <v>1.1306306400000001</v>
      </c>
      <c r="T46" s="322"/>
      <c r="U46" s="322"/>
      <c r="V46" s="322"/>
      <c r="W46" s="322"/>
      <c r="X46" s="328"/>
      <c r="Y46" s="322"/>
    </row>
    <row r="47" spans="1:25">
      <c r="A47" s="322"/>
      <c r="B47" s="189" t="s">
        <v>183</v>
      </c>
      <c r="C47" s="213"/>
      <c r="D47" s="190">
        <v>0</v>
      </c>
      <c r="E47" s="289"/>
      <c r="F47" s="192">
        <f>$L$6</f>
        <v>0.12055342465753426</v>
      </c>
      <c r="G47" s="192">
        <f>$L$8</f>
        <v>8.0630640000000003E-2</v>
      </c>
      <c r="H47" s="193"/>
      <c r="I47" s="194"/>
      <c r="J47" s="197">
        <f>$L$15</f>
        <v>2.5499999999999998E-2</v>
      </c>
      <c r="K47" s="200"/>
      <c r="L47" s="195"/>
      <c r="M47" s="209"/>
      <c r="N47" s="195"/>
      <c r="O47" s="217"/>
      <c r="P47" s="196"/>
      <c r="Q47" s="322"/>
      <c r="R47" s="322">
        <f t="shared" si="1"/>
        <v>0.22668406465753424</v>
      </c>
      <c r="S47" s="322">
        <f t="shared" si="0"/>
        <v>0.25218406465753423</v>
      </c>
      <c r="T47" s="322"/>
      <c r="U47" s="322"/>
      <c r="V47" s="322"/>
      <c r="W47" s="322"/>
      <c r="X47" s="328"/>
      <c r="Y47" s="322"/>
    </row>
    <row r="48" spans="1:25">
      <c r="A48" s="322"/>
      <c r="B48" s="189" t="s">
        <v>184</v>
      </c>
      <c r="C48" s="212"/>
      <c r="D48" s="190">
        <v>0</v>
      </c>
      <c r="E48" s="289"/>
      <c r="F48" s="192"/>
      <c r="G48" s="192"/>
      <c r="H48" s="193"/>
      <c r="I48" s="194"/>
      <c r="J48" s="197"/>
      <c r="K48" s="197"/>
      <c r="L48" s="195"/>
      <c r="M48" s="209"/>
      <c r="N48" s="195"/>
      <c r="O48" s="217"/>
      <c r="P48" s="196"/>
      <c r="Q48" s="322"/>
      <c r="R48" s="322">
        <f t="shared" si="1"/>
        <v>0</v>
      </c>
      <c r="S48" s="322">
        <f t="shared" si="0"/>
        <v>0</v>
      </c>
      <c r="T48" s="322"/>
      <c r="U48" s="322"/>
      <c r="V48" s="322"/>
      <c r="W48" s="322"/>
      <c r="X48" s="328"/>
      <c r="Y48" s="322"/>
    </row>
    <row r="49" spans="1:25">
      <c r="A49" s="322"/>
      <c r="B49" s="189" t="s">
        <v>185</v>
      </c>
      <c r="C49" s="212"/>
      <c r="D49" s="190">
        <v>0</v>
      </c>
      <c r="E49" s="289"/>
      <c r="F49" s="192">
        <f>$L$6</f>
        <v>0.12055342465753426</v>
      </c>
      <c r="G49" s="192"/>
      <c r="H49" s="193"/>
      <c r="I49" s="194"/>
      <c r="J49" s="197"/>
      <c r="K49" s="199"/>
      <c r="L49" s="195"/>
      <c r="M49" s="209"/>
      <c r="N49" s="195"/>
      <c r="O49" s="217"/>
      <c r="P49" s="196"/>
      <c r="Q49" s="322"/>
      <c r="R49" s="322">
        <f t="shared" si="1"/>
        <v>0.12055342465753426</v>
      </c>
      <c r="S49" s="322">
        <f t="shared" si="0"/>
        <v>0.12055342465753426</v>
      </c>
      <c r="T49" s="322"/>
      <c r="U49" s="322"/>
      <c r="V49" s="322"/>
      <c r="W49" s="322"/>
      <c r="X49" s="328"/>
      <c r="Y49" s="322"/>
    </row>
    <row r="50" spans="1:25">
      <c r="A50" s="322"/>
      <c r="B50" s="189" t="s">
        <v>186</v>
      </c>
      <c r="C50" s="217"/>
      <c r="D50" s="190">
        <v>0</v>
      </c>
      <c r="E50" s="227"/>
      <c r="F50" s="192"/>
      <c r="G50" s="192"/>
      <c r="H50" s="193"/>
      <c r="I50" s="194"/>
      <c r="J50" s="197"/>
      <c r="K50" s="195"/>
      <c r="L50" s="195"/>
      <c r="M50" s="190"/>
      <c r="N50" s="195"/>
      <c r="O50" s="217"/>
      <c r="P50" s="329"/>
      <c r="Q50" s="322"/>
      <c r="R50" s="322">
        <f t="shared" si="1"/>
        <v>0</v>
      </c>
      <c r="S50" s="322">
        <f t="shared" si="0"/>
        <v>0</v>
      </c>
      <c r="T50" s="322"/>
      <c r="U50" s="322"/>
      <c r="V50" s="322"/>
      <c r="W50" s="322"/>
      <c r="X50" s="322"/>
      <c r="Y50" s="322"/>
    </row>
    <row r="51" spans="1:25">
      <c r="A51" s="322"/>
      <c r="B51" s="189" t="s">
        <v>187</v>
      </c>
      <c r="C51" s="217"/>
      <c r="D51" s="190">
        <v>0</v>
      </c>
      <c r="E51" s="227"/>
      <c r="F51" s="192">
        <f>$L$6</f>
        <v>0.12055342465753426</v>
      </c>
      <c r="G51" s="192"/>
      <c r="H51" s="193"/>
      <c r="I51" s="194"/>
      <c r="J51" s="197"/>
      <c r="K51" s="195"/>
      <c r="L51" s="195"/>
      <c r="M51" s="190"/>
      <c r="N51" s="195"/>
      <c r="O51" s="217"/>
      <c r="P51" s="329"/>
      <c r="Q51" s="322"/>
      <c r="R51" s="322">
        <f t="shared" si="1"/>
        <v>0.12055342465753426</v>
      </c>
      <c r="S51" s="322">
        <f t="shared" si="0"/>
        <v>0.12055342465753426</v>
      </c>
      <c r="T51" s="322"/>
      <c r="U51" s="322"/>
      <c r="V51" s="322"/>
      <c r="W51" s="322"/>
      <c r="X51" s="322"/>
      <c r="Y51" s="322"/>
    </row>
    <row r="52" spans="1:25">
      <c r="A52" s="322"/>
      <c r="B52" s="189" t="s">
        <v>188</v>
      </c>
      <c r="C52" s="217"/>
      <c r="D52" s="190">
        <v>0</v>
      </c>
      <c r="E52" s="227"/>
      <c r="F52" s="192"/>
      <c r="G52" s="192"/>
      <c r="H52" s="193"/>
      <c r="I52" s="194"/>
      <c r="J52" s="197"/>
      <c r="K52" s="195"/>
      <c r="L52" s="195"/>
      <c r="M52" s="190"/>
      <c r="N52" s="195"/>
      <c r="O52" s="217"/>
      <c r="P52" s="329"/>
      <c r="Q52" s="322"/>
      <c r="R52" s="322">
        <f t="shared" si="1"/>
        <v>0</v>
      </c>
      <c r="S52" s="322">
        <f t="shared" si="0"/>
        <v>0</v>
      </c>
      <c r="T52" s="322"/>
      <c r="U52" s="322"/>
      <c r="V52" s="322"/>
      <c r="W52" s="322"/>
      <c r="X52" s="322"/>
      <c r="Y52" s="322"/>
    </row>
    <row r="53" spans="1:25">
      <c r="A53" s="322"/>
      <c r="B53" s="189" t="s">
        <v>189</v>
      </c>
      <c r="C53" s="217"/>
      <c r="D53" s="190">
        <v>0</v>
      </c>
      <c r="E53" s="227"/>
      <c r="F53" s="192">
        <f>$L$6</f>
        <v>0.12055342465753426</v>
      </c>
      <c r="G53" s="192"/>
      <c r="H53" s="193"/>
      <c r="I53" s="194"/>
      <c r="J53" s="197"/>
      <c r="K53" s="195"/>
      <c r="L53" s="195"/>
      <c r="M53" s="190"/>
      <c r="N53" s="195"/>
      <c r="O53" s="217"/>
      <c r="P53" s="329"/>
      <c r="Q53" s="322"/>
      <c r="R53" s="322">
        <f t="shared" si="1"/>
        <v>0.12055342465753426</v>
      </c>
      <c r="S53" s="322">
        <f t="shared" si="0"/>
        <v>0.12055342465753426</v>
      </c>
      <c r="T53" s="322"/>
      <c r="U53" s="322"/>
      <c r="V53" s="322"/>
      <c r="W53" s="322"/>
      <c r="X53" s="322"/>
      <c r="Y53" s="322"/>
    </row>
    <row r="54" spans="1:25">
      <c r="A54" s="322"/>
      <c r="B54" s="189" t="s">
        <v>190</v>
      </c>
      <c r="C54" s="217"/>
      <c r="D54" s="190">
        <v>0</v>
      </c>
      <c r="E54" s="227"/>
      <c r="F54" s="192"/>
      <c r="G54" s="192"/>
      <c r="H54" s="193"/>
      <c r="I54" s="194"/>
      <c r="J54" s="197"/>
      <c r="K54" s="195"/>
      <c r="L54" s="195"/>
      <c r="M54" s="190"/>
      <c r="N54" s="195"/>
      <c r="O54" s="217"/>
      <c r="P54" s="329"/>
      <c r="Q54" s="322"/>
      <c r="R54" s="322">
        <f t="shared" si="1"/>
        <v>0</v>
      </c>
      <c r="S54" s="322">
        <f t="shared" si="0"/>
        <v>0</v>
      </c>
      <c r="T54" s="322"/>
      <c r="U54" s="322"/>
      <c r="V54" s="322"/>
      <c r="W54" s="322"/>
      <c r="X54" s="322"/>
      <c r="Y54" s="322"/>
    </row>
    <row r="55" spans="1:25">
      <c r="A55" s="322"/>
      <c r="B55" s="189" t="s">
        <v>191</v>
      </c>
      <c r="C55" s="217"/>
      <c r="D55" s="190">
        <v>0</v>
      </c>
      <c r="E55" s="227"/>
      <c r="F55" s="192">
        <f>$L$6</f>
        <v>0.12055342465753426</v>
      </c>
      <c r="G55" s="192"/>
      <c r="H55" s="193"/>
      <c r="I55" s="194"/>
      <c r="J55" s="197"/>
      <c r="K55" s="195"/>
      <c r="L55" s="195"/>
      <c r="M55" s="190"/>
      <c r="N55" s="195"/>
      <c r="O55" s="217"/>
      <c r="P55" s="329"/>
      <c r="Q55" s="322"/>
      <c r="R55" s="322">
        <f t="shared" si="1"/>
        <v>0.12055342465753426</v>
      </c>
      <c r="S55" s="322">
        <f t="shared" si="0"/>
        <v>0.12055342465753426</v>
      </c>
      <c r="T55" s="322"/>
      <c r="U55" s="322"/>
      <c r="V55" s="322"/>
      <c r="W55" s="322"/>
      <c r="X55" s="322"/>
      <c r="Y55" s="322"/>
    </row>
    <row r="56" spans="1:25">
      <c r="A56" s="322"/>
      <c r="B56" s="189" t="s">
        <v>192</v>
      </c>
      <c r="C56" s="217"/>
      <c r="D56" s="209">
        <v>0</v>
      </c>
      <c r="E56" s="227"/>
      <c r="F56" s="192"/>
      <c r="G56" s="192"/>
      <c r="H56" s="193"/>
      <c r="I56" s="194"/>
      <c r="J56" s="197"/>
      <c r="K56" s="195"/>
      <c r="L56" s="195"/>
      <c r="M56" s="190"/>
      <c r="N56" s="195"/>
      <c r="O56" s="217"/>
      <c r="P56" s="329"/>
      <c r="Q56" s="322"/>
      <c r="R56" s="322">
        <f t="shared" si="1"/>
        <v>0</v>
      </c>
      <c r="S56" s="322">
        <f t="shared" si="0"/>
        <v>0</v>
      </c>
      <c r="T56" s="322"/>
      <c r="U56" s="322"/>
      <c r="V56" s="322"/>
      <c r="W56" s="322"/>
      <c r="X56" s="322"/>
      <c r="Y56" s="322"/>
    </row>
    <row r="57" spans="1:25">
      <c r="A57" s="322"/>
      <c r="B57" s="189" t="s">
        <v>193</v>
      </c>
      <c r="C57" s="217"/>
      <c r="D57" s="209">
        <v>0</v>
      </c>
      <c r="E57" s="227"/>
      <c r="F57" s="192">
        <f>$L$6</f>
        <v>0.12055342465753426</v>
      </c>
      <c r="G57" s="192"/>
      <c r="H57" s="193"/>
      <c r="I57" s="194"/>
      <c r="J57" s="197"/>
      <c r="K57" s="195"/>
      <c r="L57" s="195"/>
      <c r="M57" s="190"/>
      <c r="N57" s="195"/>
      <c r="O57" s="217"/>
      <c r="P57" s="329"/>
      <c r="Q57" s="322"/>
      <c r="R57" s="322">
        <f t="shared" si="1"/>
        <v>0.12055342465753426</v>
      </c>
      <c r="S57" s="322">
        <f t="shared" si="0"/>
        <v>0.12055342465753426</v>
      </c>
      <c r="T57" s="322"/>
      <c r="U57" s="322"/>
      <c r="V57" s="322"/>
      <c r="W57" s="322"/>
      <c r="X57" s="322"/>
      <c r="Y57" s="322"/>
    </row>
    <row r="58" spans="1:25">
      <c r="A58" s="322"/>
      <c r="B58" s="189" t="s">
        <v>194</v>
      </c>
      <c r="C58" s="217"/>
      <c r="D58" s="209">
        <v>0</v>
      </c>
      <c r="E58" s="227"/>
      <c r="F58" s="192"/>
      <c r="G58" s="192"/>
      <c r="H58" s="193"/>
      <c r="I58" s="194"/>
      <c r="J58" s="197"/>
      <c r="K58" s="195"/>
      <c r="L58" s="195"/>
      <c r="M58" s="190"/>
      <c r="N58" s="195"/>
      <c r="O58" s="217"/>
      <c r="P58" s="329"/>
      <c r="Q58" s="322"/>
      <c r="R58" s="322">
        <f t="shared" si="1"/>
        <v>0</v>
      </c>
      <c r="S58" s="322">
        <f t="shared" si="0"/>
        <v>0</v>
      </c>
      <c r="T58" s="322"/>
      <c r="U58" s="322"/>
      <c r="V58" s="322"/>
      <c r="W58" s="322"/>
      <c r="X58" s="322"/>
      <c r="Y58" s="322"/>
    </row>
    <row r="59" spans="1:25">
      <c r="A59" s="322"/>
      <c r="B59" s="189" t="s">
        <v>195</v>
      </c>
      <c r="C59" s="217"/>
      <c r="D59" s="209">
        <v>0</v>
      </c>
      <c r="E59" s="227"/>
      <c r="F59" s="192">
        <f>$L$6</f>
        <v>0.12055342465753426</v>
      </c>
      <c r="G59" s="192"/>
      <c r="H59" s="193"/>
      <c r="I59" s="194"/>
      <c r="J59" s="197"/>
      <c r="K59" s="195"/>
      <c r="L59" s="195"/>
      <c r="M59" s="190"/>
      <c r="N59" s="195"/>
      <c r="O59" s="217"/>
      <c r="P59" s="329"/>
      <c r="Q59" s="322"/>
      <c r="R59" s="322">
        <f>SUM(C59:O59)</f>
        <v>0.12055342465753426</v>
      </c>
      <c r="S59" s="322">
        <f t="shared" si="0"/>
        <v>0.12055342465753426</v>
      </c>
      <c r="T59" s="322"/>
      <c r="U59" s="322"/>
      <c r="V59" s="322"/>
      <c r="W59" s="322"/>
      <c r="X59" s="322"/>
      <c r="Y59" s="322"/>
    </row>
    <row r="60" spans="1:25">
      <c r="A60" s="322"/>
      <c r="B60" s="189" t="s">
        <v>196</v>
      </c>
      <c r="C60" s="213">
        <f>$L$3*1</f>
        <v>1</v>
      </c>
      <c r="D60" s="193">
        <f>$L$5</f>
        <v>1.5956164383561646</v>
      </c>
      <c r="E60" s="289">
        <f>$L$11</f>
        <v>1.89</v>
      </c>
      <c r="F60" s="192"/>
      <c r="G60" s="192">
        <f t="shared" ref="G60:G74" si="2">$L$8</f>
        <v>8.0630640000000003E-2</v>
      </c>
      <c r="H60" s="193"/>
      <c r="I60" s="198">
        <f>$L$13</f>
        <v>0.22</v>
      </c>
      <c r="J60" s="197">
        <f t="shared" ref="J60:J74" si="3">$L$15</f>
        <v>2.5499999999999998E-2</v>
      </c>
      <c r="K60" s="200">
        <f>$L$16</f>
        <v>1.6</v>
      </c>
      <c r="L60" s="197">
        <f>$L$18</f>
        <v>2E-3</v>
      </c>
      <c r="M60" s="209">
        <f t="shared" ref="M60:M74" si="4">0.16</f>
        <v>0.16</v>
      </c>
      <c r="N60" s="195"/>
      <c r="O60" s="217"/>
      <c r="P60" s="329"/>
      <c r="Q60" s="322"/>
      <c r="R60" s="322">
        <f>SUM(C60:O60)</f>
        <v>6.5737470783561642</v>
      </c>
      <c r="S60" s="322">
        <f t="shared" si="0"/>
        <v>6.8212470783561638</v>
      </c>
      <c r="T60" s="322"/>
      <c r="U60" s="322"/>
      <c r="V60" s="322"/>
      <c r="W60" s="322"/>
      <c r="X60" s="322"/>
      <c r="Y60" s="322"/>
    </row>
    <row r="61" spans="1:25">
      <c r="A61" s="322"/>
      <c r="B61" s="189" t="s">
        <v>197</v>
      </c>
      <c r="C61" s="213">
        <f>$L$3*1</f>
        <v>1</v>
      </c>
      <c r="D61" s="193">
        <f>$L$5</f>
        <v>1.5956164383561646</v>
      </c>
      <c r="E61" s="227"/>
      <c r="F61" s="192">
        <f>$L$6</f>
        <v>0.12055342465753426</v>
      </c>
      <c r="G61" s="192">
        <f t="shared" si="2"/>
        <v>8.0630640000000003E-2</v>
      </c>
      <c r="H61" s="193"/>
      <c r="I61" s="195"/>
      <c r="J61" s="197">
        <f t="shared" si="3"/>
        <v>2.5499999999999998E-2</v>
      </c>
      <c r="K61" s="195"/>
      <c r="L61" s="197">
        <f>$L$18</f>
        <v>2E-3</v>
      </c>
      <c r="M61" s="209">
        <f t="shared" si="4"/>
        <v>0.16</v>
      </c>
      <c r="N61" s="195"/>
      <c r="O61" s="217"/>
      <c r="P61" s="329"/>
      <c r="Q61" s="322"/>
      <c r="R61" s="322">
        <f t="shared" si="1"/>
        <v>2.9843005030136984</v>
      </c>
      <c r="S61" s="322">
        <f t="shared" si="0"/>
        <v>3.0118005030136987</v>
      </c>
      <c r="T61" s="322"/>
      <c r="U61" s="322"/>
      <c r="V61" s="322"/>
      <c r="W61" s="322"/>
      <c r="X61" s="322"/>
      <c r="Y61" s="322"/>
    </row>
    <row r="62" spans="1:25">
      <c r="A62" s="322"/>
      <c r="B62" s="189" t="s">
        <v>198</v>
      </c>
      <c r="C62" s="217"/>
      <c r="D62" s="209">
        <v>0</v>
      </c>
      <c r="E62" s="227"/>
      <c r="F62" s="192"/>
      <c r="G62" s="192">
        <f t="shared" si="2"/>
        <v>8.0630640000000003E-2</v>
      </c>
      <c r="H62" s="193"/>
      <c r="I62" s="195"/>
      <c r="J62" s="197">
        <f t="shared" si="3"/>
        <v>2.5499999999999998E-2</v>
      </c>
      <c r="K62" s="195"/>
      <c r="L62" s="197">
        <f>$L$18</f>
        <v>2E-3</v>
      </c>
      <c r="M62" s="209">
        <f t="shared" si="4"/>
        <v>0.16</v>
      </c>
      <c r="N62" s="195"/>
      <c r="O62" s="217"/>
      <c r="P62" s="329"/>
      <c r="Q62" s="322"/>
      <c r="R62" s="322">
        <f>SUM(C62:O62)</f>
        <v>0.26813063999999998</v>
      </c>
      <c r="S62" s="322">
        <f t="shared" si="0"/>
        <v>0.29563064</v>
      </c>
      <c r="T62" s="322"/>
      <c r="U62" s="322"/>
      <c r="V62" s="322"/>
      <c r="W62" s="322"/>
      <c r="X62" s="322"/>
      <c r="Y62" s="322"/>
    </row>
    <row r="63" spans="1:25">
      <c r="A63" s="322"/>
      <c r="B63" s="189" t="s">
        <v>199</v>
      </c>
      <c r="C63" s="217"/>
      <c r="D63" s="209">
        <v>0</v>
      </c>
      <c r="E63" s="227"/>
      <c r="F63" s="192">
        <f>$L$6</f>
        <v>0.12055342465753426</v>
      </c>
      <c r="G63" s="192">
        <f t="shared" si="2"/>
        <v>8.0630640000000003E-2</v>
      </c>
      <c r="H63" s="193"/>
      <c r="I63" s="195"/>
      <c r="J63" s="197">
        <f t="shared" si="3"/>
        <v>2.5499999999999998E-2</v>
      </c>
      <c r="K63" s="195"/>
      <c r="L63" s="195"/>
      <c r="M63" s="209">
        <f>0.16</f>
        <v>0.16</v>
      </c>
      <c r="N63" s="195"/>
      <c r="O63" s="220">
        <f>$L$4</f>
        <v>0.99900000000000011</v>
      </c>
      <c r="P63" s="329"/>
      <c r="Q63" s="322"/>
      <c r="R63" s="322">
        <f t="shared" si="1"/>
        <v>1.3856840646575344</v>
      </c>
      <c r="S63" s="322">
        <f t="shared" si="0"/>
        <v>1.4111840646575342</v>
      </c>
      <c r="T63" s="322"/>
      <c r="U63" s="322"/>
      <c r="V63" s="322"/>
      <c r="W63" s="322"/>
      <c r="X63" s="322"/>
      <c r="Y63" s="322"/>
    </row>
    <row r="64" spans="1:25">
      <c r="A64" s="322"/>
      <c r="B64" s="189" t="s">
        <v>200</v>
      </c>
      <c r="C64" s="227"/>
      <c r="D64" s="209">
        <v>0</v>
      </c>
      <c r="E64" s="227"/>
      <c r="F64" s="192"/>
      <c r="G64" s="192">
        <f t="shared" si="2"/>
        <v>8.0630640000000003E-2</v>
      </c>
      <c r="H64" s="193">
        <f>$L$9</f>
        <v>0.69</v>
      </c>
      <c r="I64" s="195"/>
      <c r="J64" s="197">
        <f t="shared" si="3"/>
        <v>2.5499999999999998E-2</v>
      </c>
      <c r="K64" s="195"/>
      <c r="L64" s="195"/>
      <c r="M64" s="209">
        <f t="shared" si="4"/>
        <v>0.16</v>
      </c>
      <c r="N64" s="195"/>
      <c r="O64" s="217"/>
      <c r="P64" s="329"/>
      <c r="Q64" s="322"/>
      <c r="R64" s="322">
        <f t="shared" si="1"/>
        <v>0.95613063999999992</v>
      </c>
      <c r="S64" s="322">
        <f t="shared" si="0"/>
        <v>0.98163064</v>
      </c>
      <c r="T64" s="322"/>
      <c r="U64" s="322"/>
      <c r="V64" s="322"/>
      <c r="W64" s="322"/>
      <c r="X64" s="322"/>
      <c r="Y64" s="322"/>
    </row>
    <row r="65" spans="1:25">
      <c r="A65" s="322"/>
      <c r="B65" s="189" t="s">
        <v>201</v>
      </c>
      <c r="C65" s="227"/>
      <c r="D65" s="209">
        <v>0</v>
      </c>
      <c r="E65" s="227"/>
      <c r="F65" s="192">
        <f>$L$6</f>
        <v>0.12055342465753426</v>
      </c>
      <c r="G65" s="192">
        <f t="shared" si="2"/>
        <v>8.0630640000000003E-2</v>
      </c>
      <c r="H65" s="193">
        <f>$L$10</f>
        <v>0.8</v>
      </c>
      <c r="I65" s="198">
        <f>$L$13</f>
        <v>0.22</v>
      </c>
      <c r="J65" s="197">
        <f t="shared" si="3"/>
        <v>2.5499999999999998E-2</v>
      </c>
      <c r="K65" s="195"/>
      <c r="L65" s="195"/>
      <c r="M65" s="209">
        <f t="shared" si="4"/>
        <v>0.16</v>
      </c>
      <c r="N65" s="195"/>
      <c r="O65" s="217"/>
      <c r="P65" s="329"/>
      <c r="Q65" s="322"/>
      <c r="R65" s="322">
        <f t="shared" si="1"/>
        <v>1.4066840646575343</v>
      </c>
      <c r="S65" s="322">
        <f t="shared" si="0"/>
        <v>1.6521840646575341</v>
      </c>
      <c r="T65" s="322"/>
      <c r="U65" s="322"/>
      <c r="V65" s="322"/>
      <c r="W65" s="322"/>
      <c r="X65" s="322"/>
      <c r="Y65" s="322"/>
    </row>
    <row r="66" spans="1:25">
      <c r="A66" s="322"/>
      <c r="B66" s="189" t="s">
        <v>202</v>
      </c>
      <c r="C66" s="217"/>
      <c r="D66" s="209">
        <v>0</v>
      </c>
      <c r="E66" s="227"/>
      <c r="F66" s="192"/>
      <c r="G66" s="192">
        <f t="shared" si="2"/>
        <v>8.0630640000000003E-2</v>
      </c>
      <c r="H66" s="193"/>
      <c r="I66" s="195"/>
      <c r="J66" s="197">
        <f t="shared" si="3"/>
        <v>2.5499999999999998E-2</v>
      </c>
      <c r="K66" s="195"/>
      <c r="L66" s="195"/>
      <c r="M66" s="209">
        <f t="shared" si="4"/>
        <v>0.16</v>
      </c>
      <c r="N66" s="195"/>
      <c r="O66" s="217"/>
      <c r="P66" s="329"/>
      <c r="Q66" s="322"/>
      <c r="R66" s="322">
        <f t="shared" si="1"/>
        <v>0.26613063999999997</v>
      </c>
      <c r="S66" s="322">
        <f t="shared" si="0"/>
        <v>0.29163064</v>
      </c>
      <c r="T66" s="322"/>
      <c r="U66" s="322"/>
      <c r="V66" s="322"/>
      <c r="W66" s="322"/>
      <c r="X66" s="322"/>
      <c r="Y66" s="322"/>
    </row>
    <row r="67" spans="1:25">
      <c r="A67" s="322"/>
      <c r="B67" s="189" t="s">
        <v>203</v>
      </c>
      <c r="C67" s="217"/>
      <c r="D67" s="209">
        <v>0</v>
      </c>
      <c r="E67" s="289">
        <f>$L$11</f>
        <v>1.89</v>
      </c>
      <c r="F67" s="192">
        <f>$L$6</f>
        <v>0.12055342465753426</v>
      </c>
      <c r="G67" s="192">
        <f t="shared" si="2"/>
        <v>8.0630640000000003E-2</v>
      </c>
      <c r="H67" s="193"/>
      <c r="I67" s="195"/>
      <c r="J67" s="197">
        <f t="shared" si="3"/>
        <v>2.5499999999999998E-2</v>
      </c>
      <c r="K67" s="195"/>
      <c r="L67" s="195"/>
      <c r="M67" s="209">
        <f t="shared" si="4"/>
        <v>0.16</v>
      </c>
      <c r="N67" s="195"/>
      <c r="O67" s="217"/>
      <c r="P67" s="329"/>
      <c r="Q67" s="322"/>
      <c r="R67" s="322">
        <f t="shared" si="1"/>
        <v>2.2766840646575344</v>
      </c>
      <c r="S67" s="322">
        <f t="shared" si="0"/>
        <v>2.3021840646575344</v>
      </c>
      <c r="T67" s="322"/>
      <c r="U67" s="322"/>
      <c r="V67" s="322"/>
      <c r="W67" s="322"/>
      <c r="X67" s="322"/>
      <c r="Y67" s="322"/>
    </row>
    <row r="68" spans="1:25">
      <c r="A68" s="322"/>
      <c r="B68" s="189" t="s">
        <v>204</v>
      </c>
      <c r="C68" s="217"/>
      <c r="D68" s="209">
        <v>0</v>
      </c>
      <c r="E68" s="227"/>
      <c r="F68" s="192"/>
      <c r="G68" s="192">
        <f t="shared" si="2"/>
        <v>8.0630640000000003E-2</v>
      </c>
      <c r="H68" s="193"/>
      <c r="I68" s="198"/>
      <c r="J68" s="197">
        <f t="shared" si="3"/>
        <v>2.5499999999999998E-2</v>
      </c>
      <c r="K68" s="195"/>
      <c r="L68" s="195"/>
      <c r="M68" s="209">
        <f t="shared" si="4"/>
        <v>0.16</v>
      </c>
      <c r="N68" s="197">
        <f>$L$19</f>
        <v>0.55000000000000004</v>
      </c>
      <c r="O68" s="217"/>
      <c r="P68" s="329"/>
      <c r="Q68" s="322"/>
      <c r="R68" s="322">
        <f t="shared" si="1"/>
        <v>0.81613064000000002</v>
      </c>
      <c r="S68" s="322">
        <f t="shared" si="0"/>
        <v>1.39163064</v>
      </c>
      <c r="T68" s="322"/>
      <c r="U68" s="322"/>
      <c r="V68" s="322"/>
      <c r="W68" s="322"/>
      <c r="X68" s="322"/>
      <c r="Y68" s="322"/>
    </row>
    <row r="69" spans="1:25">
      <c r="A69" s="322"/>
      <c r="B69" s="189" t="s">
        <v>205</v>
      </c>
      <c r="C69" s="217"/>
      <c r="D69" s="209">
        <v>0</v>
      </c>
      <c r="E69" s="227"/>
      <c r="F69" s="192">
        <f>$L$6</f>
        <v>0.12055342465753426</v>
      </c>
      <c r="G69" s="192">
        <f t="shared" si="2"/>
        <v>8.0630640000000003E-2</v>
      </c>
      <c r="H69" s="193"/>
      <c r="I69" s="195"/>
      <c r="J69" s="197">
        <f t="shared" si="3"/>
        <v>2.5499999999999998E-2</v>
      </c>
      <c r="K69" s="195"/>
      <c r="L69" s="195"/>
      <c r="M69" s="209">
        <f t="shared" si="4"/>
        <v>0.16</v>
      </c>
      <c r="N69" s="195"/>
      <c r="O69" s="217"/>
      <c r="P69" s="329"/>
      <c r="Q69" s="322"/>
      <c r="R69" s="322">
        <f t="shared" si="1"/>
        <v>0.38668406465753424</v>
      </c>
      <c r="S69" s="322">
        <f t="shared" si="0"/>
        <v>0.41218406465753427</v>
      </c>
      <c r="T69" s="322"/>
      <c r="U69" s="322"/>
      <c r="V69" s="322"/>
      <c r="W69" s="322"/>
      <c r="X69" s="322"/>
      <c r="Y69" s="322"/>
    </row>
    <row r="70" spans="1:25">
      <c r="A70" s="322"/>
      <c r="B70" s="189" t="s">
        <v>206</v>
      </c>
      <c r="C70" s="217"/>
      <c r="D70" s="209">
        <v>0</v>
      </c>
      <c r="E70" s="227"/>
      <c r="F70" s="192"/>
      <c r="G70" s="192">
        <f t="shared" si="2"/>
        <v>8.0630640000000003E-2</v>
      </c>
      <c r="H70" s="193"/>
      <c r="I70" s="195"/>
      <c r="J70" s="197">
        <f t="shared" si="3"/>
        <v>2.5499999999999998E-2</v>
      </c>
      <c r="K70" s="195"/>
      <c r="L70" s="195"/>
      <c r="M70" s="209">
        <f t="shared" si="4"/>
        <v>0.16</v>
      </c>
      <c r="N70" s="195"/>
      <c r="O70" s="217"/>
      <c r="P70" s="329"/>
      <c r="Q70" s="322"/>
      <c r="R70" s="322">
        <f t="shared" si="1"/>
        <v>0.26613063999999997</v>
      </c>
      <c r="S70" s="322">
        <f t="shared" si="0"/>
        <v>0.29163064</v>
      </c>
      <c r="T70" s="322"/>
      <c r="U70" s="322"/>
      <c r="V70" s="322"/>
      <c r="W70" s="322"/>
      <c r="X70" s="322"/>
      <c r="Y70" s="322"/>
    </row>
    <row r="71" spans="1:25">
      <c r="A71" s="322"/>
      <c r="B71" s="189" t="s">
        <v>207</v>
      </c>
      <c r="C71" s="217"/>
      <c r="D71" s="209">
        <v>0</v>
      </c>
      <c r="E71" s="227"/>
      <c r="F71" s="192">
        <f>$L$6</f>
        <v>0.12055342465753426</v>
      </c>
      <c r="G71" s="192">
        <f t="shared" si="2"/>
        <v>8.0630640000000003E-2</v>
      </c>
      <c r="H71" s="193"/>
      <c r="I71" s="195"/>
      <c r="J71" s="197">
        <f t="shared" si="3"/>
        <v>2.5499999999999998E-2</v>
      </c>
      <c r="K71" s="195"/>
      <c r="L71" s="195"/>
      <c r="M71" s="209">
        <f t="shared" si="4"/>
        <v>0.16</v>
      </c>
      <c r="N71" s="195"/>
      <c r="O71" s="217"/>
      <c r="P71" s="329"/>
      <c r="Q71" s="322"/>
      <c r="R71" s="322">
        <f t="shared" si="1"/>
        <v>0.38668406465753424</v>
      </c>
      <c r="S71" s="322">
        <f t="shared" si="0"/>
        <v>0.41218406465753427</v>
      </c>
      <c r="T71" s="322"/>
      <c r="U71" s="322"/>
      <c r="V71" s="322"/>
      <c r="W71" s="322"/>
      <c r="X71" s="322"/>
      <c r="Y71" s="322"/>
    </row>
    <row r="72" spans="1:25">
      <c r="A72" s="322"/>
      <c r="B72" s="189" t="s">
        <v>208</v>
      </c>
      <c r="C72" s="217"/>
      <c r="D72" s="209">
        <v>0</v>
      </c>
      <c r="E72" s="227"/>
      <c r="F72" s="192"/>
      <c r="G72" s="192">
        <f t="shared" si="2"/>
        <v>8.0630640000000003E-2</v>
      </c>
      <c r="H72" s="193"/>
      <c r="I72" s="195"/>
      <c r="J72" s="197">
        <f t="shared" si="3"/>
        <v>2.5499999999999998E-2</v>
      </c>
      <c r="K72" s="195"/>
      <c r="L72" s="195"/>
      <c r="M72" s="209">
        <f t="shared" si="4"/>
        <v>0.16</v>
      </c>
      <c r="N72" s="195"/>
      <c r="O72" s="217"/>
      <c r="P72" s="329"/>
      <c r="Q72" s="322"/>
      <c r="R72" s="322">
        <f t="shared" si="1"/>
        <v>0.26613063999999997</v>
      </c>
      <c r="S72" s="322">
        <f t="shared" si="0"/>
        <v>0.29163064</v>
      </c>
      <c r="T72" s="322"/>
      <c r="U72" s="322"/>
      <c r="V72" s="322"/>
      <c r="W72" s="322"/>
      <c r="X72" s="322"/>
      <c r="Y72" s="322"/>
    </row>
    <row r="73" spans="1:25">
      <c r="A73" s="322"/>
      <c r="B73" s="189" t="s">
        <v>209</v>
      </c>
      <c r="C73" s="217"/>
      <c r="D73" s="209">
        <v>0</v>
      </c>
      <c r="E73" s="227"/>
      <c r="F73" s="192">
        <f>$L$6</f>
        <v>0.12055342465753426</v>
      </c>
      <c r="G73" s="192">
        <f t="shared" si="2"/>
        <v>8.0630640000000003E-2</v>
      </c>
      <c r="H73" s="193"/>
      <c r="I73" s="195"/>
      <c r="J73" s="197">
        <f t="shared" si="3"/>
        <v>2.5499999999999998E-2</v>
      </c>
      <c r="K73" s="195"/>
      <c r="L73" s="195"/>
      <c r="M73" s="209">
        <f t="shared" si="4"/>
        <v>0.16</v>
      </c>
      <c r="N73" s="195"/>
      <c r="O73" s="217"/>
      <c r="P73" s="329"/>
      <c r="Q73" s="322"/>
      <c r="R73" s="322">
        <f t="shared" si="1"/>
        <v>0.38668406465753424</v>
      </c>
      <c r="S73" s="322">
        <f t="shared" si="0"/>
        <v>0.41218406465753427</v>
      </c>
      <c r="T73" s="322"/>
      <c r="U73" s="322"/>
      <c r="V73" s="322"/>
      <c r="W73" s="322"/>
      <c r="X73" s="322"/>
      <c r="Y73" s="322"/>
    </row>
    <row r="74" spans="1:25">
      <c r="A74" s="322"/>
      <c r="B74" s="185" t="s">
        <v>210</v>
      </c>
      <c r="C74" s="218"/>
      <c r="D74" s="228">
        <v>0</v>
      </c>
      <c r="E74" s="290"/>
      <c r="F74" s="201"/>
      <c r="G74" s="201">
        <f t="shared" si="2"/>
        <v>8.0630640000000003E-2</v>
      </c>
      <c r="H74" s="202"/>
      <c r="I74" s="204"/>
      <c r="J74" s="229">
        <f t="shared" si="3"/>
        <v>2.5499999999999998E-2</v>
      </c>
      <c r="K74" s="204"/>
      <c r="L74" s="204"/>
      <c r="M74" s="228">
        <f t="shared" si="4"/>
        <v>0.16</v>
      </c>
      <c r="N74" s="204"/>
      <c r="O74" s="218"/>
      <c r="P74" s="329"/>
      <c r="Q74" s="322"/>
      <c r="R74" s="322">
        <f t="shared" si="1"/>
        <v>0.26613063999999997</v>
      </c>
      <c r="S74" s="322">
        <f t="shared" si="0"/>
        <v>0.29163064</v>
      </c>
      <c r="T74" s="322"/>
      <c r="U74" s="322"/>
      <c r="V74" s="322"/>
      <c r="W74" s="322"/>
      <c r="X74" s="322"/>
      <c r="Y74" s="322"/>
    </row>
    <row r="75" spans="1:25">
      <c r="A75" s="322"/>
      <c r="B75" s="329"/>
      <c r="C75" s="329"/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2"/>
      <c r="R75" s="322"/>
      <c r="S75" s="322"/>
      <c r="T75" s="322"/>
      <c r="U75" s="322"/>
      <c r="V75" s="322"/>
      <c r="W75" s="322"/>
      <c r="X75" s="322"/>
      <c r="Y75" s="322"/>
    </row>
    <row r="76" spans="1:25">
      <c r="A76" s="322"/>
      <c r="B76" s="322"/>
      <c r="C76" s="322"/>
      <c r="D76" s="322"/>
      <c r="E76" s="369">
        <v>3</v>
      </c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 t="s">
        <v>152</v>
      </c>
      <c r="U76" s="322" t="s">
        <v>153</v>
      </c>
      <c r="V76" s="322"/>
      <c r="W76" s="322"/>
      <c r="X76" s="322"/>
      <c r="Y76" s="322"/>
    </row>
    <row r="77" spans="1:25">
      <c r="A77" s="322"/>
      <c r="B77" s="330"/>
      <c r="C77" s="322"/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>
        <v>3</v>
      </c>
      <c r="U77" s="322">
        <v>4</v>
      </c>
      <c r="V77" s="322"/>
      <c r="W77" s="322"/>
      <c r="X77" s="322"/>
      <c r="Y77" s="322"/>
    </row>
    <row r="78" spans="1:25">
      <c r="A78" s="322"/>
      <c r="B78" s="181" t="s">
        <v>37</v>
      </c>
      <c r="C78" s="210" t="s">
        <v>38</v>
      </c>
      <c r="D78" s="182" t="s">
        <v>39</v>
      </c>
      <c r="E78" s="206" t="s">
        <v>40</v>
      </c>
      <c r="F78" s="400" t="s">
        <v>142</v>
      </c>
      <c r="G78" s="182" t="s">
        <v>33</v>
      </c>
      <c r="H78" s="182" t="s">
        <v>41</v>
      </c>
      <c r="I78" s="183" t="s">
        <v>42</v>
      </c>
      <c r="J78" s="184" t="s">
        <v>43</v>
      </c>
      <c r="K78" s="183" t="s">
        <v>143</v>
      </c>
      <c r="L78" s="402" t="s">
        <v>144</v>
      </c>
      <c r="M78" s="206" t="s">
        <v>139</v>
      </c>
      <c r="N78" s="184" t="s">
        <v>157</v>
      </c>
      <c r="O78" s="215" t="s">
        <v>158</v>
      </c>
      <c r="P78" s="321"/>
      <c r="Q78" s="322"/>
      <c r="R78" s="322"/>
      <c r="S78" s="322"/>
      <c r="T78" s="322"/>
      <c r="U78" s="322"/>
      <c r="V78" s="322"/>
      <c r="W78" s="322"/>
      <c r="X78" s="322"/>
      <c r="Y78" s="322"/>
    </row>
    <row r="79" spans="1:25">
      <c r="A79" s="322"/>
      <c r="B79" s="185"/>
      <c r="C79" s="211"/>
      <c r="D79" s="186"/>
      <c r="E79" s="207" t="s">
        <v>39</v>
      </c>
      <c r="F79" s="401"/>
      <c r="G79" s="186"/>
      <c r="H79" s="186"/>
      <c r="I79" s="187"/>
      <c r="J79" s="188"/>
      <c r="K79" s="187"/>
      <c r="L79" s="403"/>
      <c r="M79" s="207"/>
      <c r="N79" s="188"/>
      <c r="O79" s="216"/>
      <c r="P79" s="321"/>
      <c r="Q79" s="322"/>
      <c r="R79" s="322"/>
      <c r="S79" s="322"/>
      <c r="T79" s="322"/>
      <c r="U79" s="322"/>
      <c r="V79" s="322"/>
      <c r="W79" s="322"/>
      <c r="X79" s="322"/>
      <c r="Y79" s="322"/>
    </row>
    <row r="80" spans="1:25">
      <c r="A80" s="322"/>
      <c r="B80" s="189" t="s">
        <v>163</v>
      </c>
      <c r="C80" s="212"/>
      <c r="D80" s="190">
        <v>0</v>
      </c>
      <c r="E80" s="289"/>
      <c r="F80" s="192">
        <f>$L$6</f>
        <v>0.12055342465753426</v>
      </c>
      <c r="G80" s="190"/>
      <c r="H80" s="193"/>
      <c r="I80" s="194"/>
      <c r="J80" s="195"/>
      <c r="K80" s="194"/>
      <c r="L80" s="195"/>
      <c r="M80" s="208"/>
      <c r="N80" s="195"/>
      <c r="O80" s="217"/>
      <c r="P80" s="196"/>
      <c r="Q80" s="322"/>
      <c r="R80" s="322"/>
      <c r="S80" s="322"/>
      <c r="T80" s="322">
        <f t="shared" ref="T80:T127" si="5">(D80+E80+F80+G80+H80++M80+O80+C80)+($T$77*(I80+J80+L80+N80)+K80)</f>
        <v>0.12055342465753426</v>
      </c>
      <c r="U80" s="322">
        <f t="shared" ref="U80:U127" si="6">(C80+E80+D80+F80+G80+H80++M80+O80)+($U$77*(N80+I80+J80+L80)+K80)</f>
        <v>0.12055342465753426</v>
      </c>
      <c r="V80" s="322"/>
      <c r="W80" s="322"/>
      <c r="X80" s="322"/>
      <c r="Y80" s="322"/>
    </row>
    <row r="81" spans="1:25">
      <c r="A81" s="322"/>
      <c r="B81" s="189" t="s">
        <v>164</v>
      </c>
      <c r="C81" s="212"/>
      <c r="D81" s="190">
        <v>0</v>
      </c>
      <c r="E81" s="289"/>
      <c r="F81" s="192"/>
      <c r="G81" s="190"/>
      <c r="H81" s="193"/>
      <c r="I81" s="194"/>
      <c r="J81" s="195"/>
      <c r="K81" s="194"/>
      <c r="L81" s="195"/>
      <c r="M81" s="208"/>
      <c r="N81" s="195"/>
      <c r="O81" s="217"/>
      <c r="P81" s="196"/>
      <c r="Q81" s="322"/>
      <c r="R81" s="322"/>
      <c r="S81" s="322"/>
      <c r="T81" s="322">
        <f t="shared" si="5"/>
        <v>0</v>
      </c>
      <c r="U81" s="322">
        <f t="shared" si="6"/>
        <v>0</v>
      </c>
      <c r="V81" s="322"/>
      <c r="W81" s="322"/>
      <c r="X81" s="322"/>
      <c r="Y81" s="322"/>
    </row>
    <row r="82" spans="1:25">
      <c r="A82" s="322"/>
      <c r="B82" s="189" t="s">
        <v>165</v>
      </c>
      <c r="C82" s="212"/>
      <c r="D82" s="190">
        <v>0</v>
      </c>
      <c r="E82" s="289"/>
      <c r="F82" s="192">
        <f>$L$6</f>
        <v>0.12055342465753426</v>
      </c>
      <c r="G82" s="190"/>
      <c r="H82" s="193"/>
      <c r="I82" s="194"/>
      <c r="J82" s="195"/>
      <c r="K82" s="194"/>
      <c r="L82" s="195"/>
      <c r="M82" s="208"/>
      <c r="N82" s="195"/>
      <c r="O82" s="217"/>
      <c r="P82" s="196"/>
      <c r="Q82" s="322"/>
      <c r="R82" s="322"/>
      <c r="S82" s="322"/>
      <c r="T82" s="322">
        <f t="shared" si="5"/>
        <v>0.12055342465753426</v>
      </c>
      <c r="U82" s="322">
        <f t="shared" si="6"/>
        <v>0.12055342465753426</v>
      </c>
      <c r="V82" s="322"/>
      <c r="W82" s="322"/>
      <c r="X82" s="322"/>
      <c r="Y82" s="322"/>
    </row>
    <row r="83" spans="1:25">
      <c r="A83" s="322"/>
      <c r="B83" s="189" t="s">
        <v>166</v>
      </c>
      <c r="C83" s="212"/>
      <c r="D83" s="190">
        <v>0</v>
      </c>
      <c r="E83" s="289"/>
      <c r="F83" s="192"/>
      <c r="G83" s="190"/>
      <c r="H83" s="193"/>
      <c r="I83" s="194"/>
      <c r="J83" s="195"/>
      <c r="K83" s="194"/>
      <c r="L83" s="195"/>
      <c r="M83" s="208"/>
      <c r="N83" s="195"/>
      <c r="O83" s="217"/>
      <c r="P83" s="196"/>
      <c r="Q83" s="322"/>
      <c r="R83" s="322"/>
      <c r="S83" s="322"/>
      <c r="T83" s="322">
        <f t="shared" si="5"/>
        <v>0</v>
      </c>
      <c r="U83" s="322">
        <f t="shared" si="6"/>
        <v>0</v>
      </c>
      <c r="V83" s="322"/>
      <c r="W83" s="322"/>
      <c r="X83" s="322"/>
      <c r="Y83" s="322"/>
    </row>
    <row r="84" spans="1:25">
      <c r="A84" s="322"/>
      <c r="B84" s="189" t="s">
        <v>167</v>
      </c>
      <c r="C84" s="212"/>
      <c r="D84" s="190">
        <v>0</v>
      </c>
      <c r="E84" s="289"/>
      <c r="F84" s="192">
        <f>$L$6</f>
        <v>0.12055342465753426</v>
      </c>
      <c r="G84" s="190"/>
      <c r="H84" s="193"/>
      <c r="I84" s="194"/>
      <c r="J84" s="197"/>
      <c r="K84" s="194"/>
      <c r="L84" s="195"/>
      <c r="M84" s="208"/>
      <c r="N84" s="195"/>
      <c r="O84" s="217"/>
      <c r="P84" s="196"/>
      <c r="Q84" s="322"/>
      <c r="R84" s="322"/>
      <c r="S84" s="322"/>
      <c r="T84" s="322">
        <f t="shared" si="5"/>
        <v>0.12055342465753426</v>
      </c>
      <c r="U84" s="322">
        <f t="shared" si="6"/>
        <v>0.12055342465753426</v>
      </c>
      <c r="V84" s="322"/>
      <c r="W84" s="322"/>
      <c r="X84" s="322"/>
      <c r="Y84" s="322"/>
    </row>
    <row r="85" spans="1:25">
      <c r="A85" s="322"/>
      <c r="B85" s="189" t="s">
        <v>168</v>
      </c>
      <c r="C85" s="212"/>
      <c r="D85" s="190">
        <v>0</v>
      </c>
      <c r="E85" s="289"/>
      <c r="F85" s="192"/>
      <c r="G85" s="190"/>
      <c r="H85" s="193"/>
      <c r="I85" s="194"/>
      <c r="J85" s="195"/>
      <c r="K85" s="194"/>
      <c r="L85" s="195"/>
      <c r="M85" s="208"/>
      <c r="N85" s="195"/>
      <c r="O85" s="217"/>
      <c r="P85" s="196"/>
      <c r="Q85" s="322"/>
      <c r="R85" s="322"/>
      <c r="S85" s="322"/>
      <c r="T85" s="322">
        <f t="shared" si="5"/>
        <v>0</v>
      </c>
      <c r="U85" s="322">
        <f t="shared" si="6"/>
        <v>0</v>
      </c>
      <c r="V85" s="322"/>
      <c r="W85" s="322"/>
      <c r="X85" s="322"/>
      <c r="Y85" s="322"/>
    </row>
    <row r="86" spans="1:25">
      <c r="A86" s="322"/>
      <c r="B86" s="189" t="s">
        <v>169</v>
      </c>
      <c r="C86" s="212"/>
      <c r="D86" s="190">
        <v>0</v>
      </c>
      <c r="E86" s="289"/>
      <c r="F86" s="192">
        <f>$L$6</f>
        <v>0.12055342465753426</v>
      </c>
      <c r="G86" s="190"/>
      <c r="H86" s="193"/>
      <c r="I86" s="194"/>
      <c r="J86" s="195"/>
      <c r="K86" s="194"/>
      <c r="L86" s="195"/>
      <c r="M86" s="208"/>
      <c r="N86" s="195"/>
      <c r="O86" s="217"/>
      <c r="P86" s="196"/>
      <c r="Q86" s="322"/>
      <c r="R86" s="322"/>
      <c r="S86" s="322"/>
      <c r="T86" s="322">
        <f t="shared" si="5"/>
        <v>0.12055342465753426</v>
      </c>
      <c r="U86" s="322">
        <f t="shared" si="6"/>
        <v>0.12055342465753426</v>
      </c>
      <c r="V86" s="322"/>
      <c r="W86" s="322"/>
      <c r="X86" s="322"/>
      <c r="Y86" s="322"/>
    </row>
    <row r="87" spans="1:25">
      <c r="A87" s="322"/>
      <c r="B87" s="189" t="s">
        <v>170</v>
      </c>
      <c r="C87" s="212"/>
      <c r="D87" s="190">
        <v>0</v>
      </c>
      <c r="E87" s="289"/>
      <c r="F87" s="192"/>
      <c r="G87" s="192"/>
      <c r="H87" s="193"/>
      <c r="I87" s="198"/>
      <c r="J87" s="197"/>
      <c r="K87" s="194"/>
      <c r="L87" s="195"/>
      <c r="M87" s="190"/>
      <c r="N87" s="225"/>
      <c r="O87" s="217"/>
      <c r="P87" s="196"/>
      <c r="Q87" s="322"/>
      <c r="R87" s="322"/>
      <c r="S87" s="322"/>
      <c r="T87" s="322">
        <f t="shared" si="5"/>
        <v>0</v>
      </c>
      <c r="U87" s="322">
        <f t="shared" si="6"/>
        <v>0</v>
      </c>
      <c r="V87" s="322"/>
      <c r="W87" s="322"/>
      <c r="X87" s="322"/>
      <c r="Y87" s="322"/>
    </row>
    <row r="88" spans="1:25">
      <c r="A88" s="322"/>
      <c r="B88" s="189" t="s">
        <v>171</v>
      </c>
      <c r="C88" s="212"/>
      <c r="D88" s="190">
        <v>0</v>
      </c>
      <c r="E88" s="289"/>
      <c r="F88" s="192">
        <f>$L$6</f>
        <v>0.12055342465753426</v>
      </c>
      <c r="G88" s="192"/>
      <c r="H88" s="193"/>
      <c r="I88" s="198"/>
      <c r="J88" s="197"/>
      <c r="K88" s="194"/>
      <c r="L88" s="195"/>
      <c r="M88" s="190"/>
      <c r="N88" s="191"/>
      <c r="O88" s="217"/>
      <c r="P88" s="196"/>
      <c r="Q88" s="322"/>
      <c r="R88" s="322"/>
      <c r="S88" s="322"/>
      <c r="T88" s="322">
        <f t="shared" si="5"/>
        <v>0.12055342465753426</v>
      </c>
      <c r="U88" s="322">
        <f t="shared" si="6"/>
        <v>0.12055342465753426</v>
      </c>
      <c r="V88" s="322"/>
      <c r="W88" s="322"/>
      <c r="X88" s="322"/>
      <c r="Y88" s="322"/>
    </row>
    <row r="89" spans="1:25">
      <c r="A89" s="322"/>
      <c r="B89" s="189" t="s">
        <v>172</v>
      </c>
      <c r="C89" s="212"/>
      <c r="D89" s="190">
        <v>0</v>
      </c>
      <c r="E89" s="289"/>
      <c r="F89" s="192"/>
      <c r="G89" s="192"/>
      <c r="H89" s="193"/>
      <c r="I89" s="198"/>
      <c r="J89" s="197"/>
      <c r="K89" s="200"/>
      <c r="L89" s="195"/>
      <c r="M89" s="190"/>
      <c r="N89" s="225"/>
      <c r="O89" s="217"/>
      <c r="P89" s="196"/>
      <c r="Q89" s="322"/>
      <c r="R89" s="322"/>
      <c r="S89" s="322"/>
      <c r="T89" s="322">
        <f t="shared" si="5"/>
        <v>0</v>
      </c>
      <c r="U89" s="322">
        <f t="shared" si="6"/>
        <v>0</v>
      </c>
      <c r="V89" s="322"/>
      <c r="W89" s="322"/>
      <c r="X89" s="322"/>
      <c r="Y89" s="322"/>
    </row>
    <row r="90" spans="1:25">
      <c r="A90" s="322"/>
      <c r="B90" s="189" t="s">
        <v>173</v>
      </c>
      <c r="C90" s="212"/>
      <c r="D90" s="190">
        <v>0</v>
      </c>
      <c r="E90" s="289"/>
      <c r="F90" s="192">
        <f>$L$6</f>
        <v>0.12055342465753426</v>
      </c>
      <c r="G90" s="192"/>
      <c r="H90" s="193"/>
      <c r="I90" s="194"/>
      <c r="J90" s="197"/>
      <c r="K90" s="200"/>
      <c r="L90" s="195"/>
      <c r="M90" s="190"/>
      <c r="N90" s="225"/>
      <c r="O90" s="217"/>
      <c r="P90" s="196"/>
      <c r="Q90" s="322"/>
      <c r="R90" s="322"/>
      <c r="S90" s="322"/>
      <c r="T90" s="322">
        <f t="shared" si="5"/>
        <v>0.12055342465753426</v>
      </c>
      <c r="U90" s="322">
        <f t="shared" si="6"/>
        <v>0.12055342465753426</v>
      </c>
      <c r="V90" s="322"/>
      <c r="W90" s="322"/>
      <c r="X90" s="322"/>
      <c r="Y90" s="322"/>
    </row>
    <row r="91" spans="1:25">
      <c r="A91" s="322"/>
      <c r="B91" s="189" t="s">
        <v>174</v>
      </c>
      <c r="C91" s="212"/>
      <c r="D91" s="190">
        <v>0</v>
      </c>
      <c r="E91" s="289"/>
      <c r="F91" s="192"/>
      <c r="G91" s="192"/>
      <c r="H91" s="193"/>
      <c r="I91" s="194"/>
      <c r="J91" s="197"/>
      <c r="K91" s="200"/>
      <c r="L91" s="195"/>
      <c r="M91" s="190"/>
      <c r="N91" s="225"/>
      <c r="O91" s="217"/>
      <c r="P91" s="196"/>
      <c r="Q91" s="322"/>
      <c r="R91" s="322"/>
      <c r="S91" s="322"/>
      <c r="T91" s="322">
        <f t="shared" si="5"/>
        <v>0</v>
      </c>
      <c r="U91" s="322">
        <f t="shared" si="6"/>
        <v>0</v>
      </c>
      <c r="V91" s="322"/>
      <c r="W91" s="322"/>
      <c r="X91" s="322"/>
      <c r="Y91" s="322"/>
    </row>
    <row r="92" spans="1:25">
      <c r="A92" s="322"/>
      <c r="B92" s="189" t="s">
        <v>175</v>
      </c>
      <c r="C92" s="212"/>
      <c r="D92" s="190">
        <v>0</v>
      </c>
      <c r="E92" s="289"/>
      <c r="F92" s="192">
        <f>$L$6</f>
        <v>0.12055342465753426</v>
      </c>
      <c r="G92" s="192"/>
      <c r="H92" s="193"/>
      <c r="I92" s="194"/>
      <c r="J92" s="197"/>
      <c r="K92" s="194"/>
      <c r="L92" s="195"/>
      <c r="M92" s="190"/>
      <c r="N92" s="225"/>
      <c r="O92" s="217"/>
      <c r="P92" s="196"/>
      <c r="Q92" s="322"/>
      <c r="R92" s="322"/>
      <c r="S92" s="322"/>
      <c r="T92" s="322">
        <f t="shared" si="5"/>
        <v>0.12055342465753426</v>
      </c>
      <c r="U92" s="322">
        <f t="shared" si="6"/>
        <v>0.12055342465753426</v>
      </c>
      <c r="V92" s="322"/>
      <c r="W92" s="322"/>
      <c r="X92" s="322"/>
      <c r="Y92" s="322"/>
    </row>
    <row r="93" spans="1:25">
      <c r="A93" s="322"/>
      <c r="B93" s="189" t="s">
        <v>176</v>
      </c>
      <c r="C93" s="212"/>
      <c r="D93" s="190">
        <v>0</v>
      </c>
      <c r="E93" s="289"/>
      <c r="F93" s="192"/>
      <c r="G93" s="192"/>
      <c r="H93" s="193"/>
      <c r="I93" s="198"/>
      <c r="J93" s="197"/>
      <c r="K93" s="199"/>
      <c r="L93" s="195"/>
      <c r="M93" s="190"/>
      <c r="N93" s="225"/>
      <c r="O93" s="217"/>
      <c r="P93" s="196"/>
      <c r="Q93" s="322"/>
      <c r="R93" s="322"/>
      <c r="S93" s="322"/>
      <c r="T93" s="322">
        <f t="shared" si="5"/>
        <v>0</v>
      </c>
      <c r="U93" s="322">
        <f t="shared" si="6"/>
        <v>0</v>
      </c>
      <c r="V93" s="322"/>
      <c r="W93" s="322"/>
      <c r="X93" s="322"/>
      <c r="Y93" s="322"/>
    </row>
    <row r="94" spans="1:25">
      <c r="A94" s="322"/>
      <c r="B94" s="189" t="s">
        <v>177</v>
      </c>
      <c r="C94" s="212"/>
      <c r="D94" s="190">
        <v>0</v>
      </c>
      <c r="E94" s="289"/>
      <c r="F94" s="192">
        <f>$L$6</f>
        <v>0.12055342465753426</v>
      </c>
      <c r="G94" s="192"/>
      <c r="H94" s="193"/>
      <c r="I94" s="198"/>
      <c r="J94" s="197"/>
      <c r="K94" s="199"/>
      <c r="L94" s="195"/>
      <c r="M94" s="209"/>
      <c r="N94" s="195"/>
      <c r="O94" s="217"/>
      <c r="P94" s="196"/>
      <c r="Q94" s="322"/>
      <c r="R94" s="322"/>
      <c r="S94" s="322"/>
      <c r="T94" s="322">
        <f t="shared" si="5"/>
        <v>0.12055342465753426</v>
      </c>
      <c r="U94" s="322">
        <f t="shared" si="6"/>
        <v>0.12055342465753426</v>
      </c>
      <c r="V94" s="322"/>
      <c r="W94" s="322"/>
      <c r="X94" s="322"/>
      <c r="Y94" s="322"/>
    </row>
    <row r="95" spans="1:25">
      <c r="A95" s="322"/>
      <c r="B95" s="189" t="s">
        <v>178</v>
      </c>
      <c r="C95" s="212"/>
      <c r="D95" s="190">
        <v>0</v>
      </c>
      <c r="E95" s="289"/>
      <c r="F95" s="192"/>
      <c r="G95" s="192"/>
      <c r="H95" s="193"/>
      <c r="I95" s="198"/>
      <c r="J95" s="197"/>
      <c r="K95" s="197"/>
      <c r="L95" s="197"/>
      <c r="M95" s="209"/>
      <c r="N95" s="195"/>
      <c r="O95" s="217"/>
      <c r="P95" s="196"/>
      <c r="Q95" s="322"/>
      <c r="R95" s="322"/>
      <c r="S95" s="322"/>
      <c r="T95" s="322">
        <f t="shared" si="5"/>
        <v>0</v>
      </c>
      <c r="U95" s="322">
        <f t="shared" si="6"/>
        <v>0</v>
      </c>
      <c r="V95" s="322"/>
      <c r="W95" s="322"/>
      <c r="X95" s="322"/>
      <c r="Y95" s="322"/>
    </row>
    <row r="96" spans="1:25">
      <c r="A96" s="322"/>
      <c r="B96" s="189" t="s">
        <v>179</v>
      </c>
      <c r="C96" s="212"/>
      <c r="D96" s="190">
        <v>0</v>
      </c>
      <c r="E96" s="289"/>
      <c r="F96" s="192">
        <f>$L$6</f>
        <v>0.12055342465753426</v>
      </c>
      <c r="G96" s="192"/>
      <c r="H96" s="193"/>
      <c r="I96" s="198"/>
      <c r="J96" s="197"/>
      <c r="K96" s="226"/>
      <c r="L96" s="226"/>
      <c r="M96" s="209"/>
      <c r="N96" s="195"/>
      <c r="O96" s="217"/>
      <c r="P96" s="196"/>
      <c r="Q96" s="322"/>
      <c r="R96" s="322"/>
      <c r="S96" s="322"/>
      <c r="T96" s="322">
        <f t="shared" si="5"/>
        <v>0.12055342465753426</v>
      </c>
      <c r="U96" s="322">
        <f t="shared" si="6"/>
        <v>0.12055342465753426</v>
      </c>
      <c r="V96" s="322"/>
      <c r="W96" s="322"/>
      <c r="X96" s="322"/>
      <c r="Y96" s="322"/>
    </row>
    <row r="97" spans="1:25">
      <c r="A97" s="322"/>
      <c r="B97" s="189" t="s">
        <v>180</v>
      </c>
      <c r="C97" s="212"/>
      <c r="D97" s="190">
        <v>0</v>
      </c>
      <c r="E97" s="289"/>
      <c r="F97" s="192"/>
      <c r="G97" s="192">
        <f>$L$8</f>
        <v>8.0630640000000003E-2</v>
      </c>
      <c r="H97" s="193"/>
      <c r="I97" s="198"/>
      <c r="J97" s="197">
        <f>$L$15</f>
        <v>2.5499999999999998E-2</v>
      </c>
      <c r="K97" s="197"/>
      <c r="L97" s="226"/>
      <c r="M97" s="209"/>
      <c r="N97" s="195"/>
      <c r="O97" s="217"/>
      <c r="P97" s="196"/>
      <c r="Q97" s="322"/>
      <c r="R97" s="322"/>
      <c r="S97" s="322"/>
      <c r="T97" s="322">
        <f t="shared" si="5"/>
        <v>0.15713063999999999</v>
      </c>
      <c r="U97" s="322">
        <f t="shared" si="6"/>
        <v>0.18263064000000001</v>
      </c>
      <c r="V97" s="322"/>
      <c r="W97" s="322"/>
      <c r="X97" s="322"/>
      <c r="Y97" s="322"/>
    </row>
    <row r="98" spans="1:25">
      <c r="A98" s="322"/>
      <c r="B98" s="189" t="s">
        <v>181</v>
      </c>
      <c r="C98" s="213">
        <f>$L$3</f>
        <v>1</v>
      </c>
      <c r="D98" s="190">
        <v>0</v>
      </c>
      <c r="E98" s="289">
        <f>$L$11</f>
        <v>1.89</v>
      </c>
      <c r="F98" s="192">
        <f>$L$6</f>
        <v>0.12055342465753426</v>
      </c>
      <c r="G98" s="192">
        <f>$L$8</f>
        <v>8.0630640000000003E-2</v>
      </c>
      <c r="H98" s="193"/>
      <c r="I98" s="198">
        <f>$L$13</f>
        <v>0.22</v>
      </c>
      <c r="J98" s="197">
        <f>$L$15</f>
        <v>2.5499999999999998E-2</v>
      </c>
      <c r="K98" s="197"/>
      <c r="L98" s="226"/>
      <c r="M98" s="209"/>
      <c r="N98" s="197">
        <f>$L$19</f>
        <v>0.55000000000000004</v>
      </c>
      <c r="O98" s="217"/>
      <c r="P98" s="196"/>
      <c r="Q98" s="322"/>
      <c r="R98" s="322"/>
      <c r="S98" s="322"/>
      <c r="T98" s="322">
        <f t="shared" si="5"/>
        <v>5.4776840646575344</v>
      </c>
      <c r="U98" s="322">
        <f t="shared" si="6"/>
        <v>6.2731840646575332</v>
      </c>
      <c r="V98" s="322"/>
      <c r="W98" s="322"/>
      <c r="X98" s="322"/>
      <c r="Y98" s="322"/>
    </row>
    <row r="99" spans="1:25">
      <c r="A99" s="322"/>
      <c r="B99" s="189" t="s">
        <v>182</v>
      </c>
      <c r="C99" s="213"/>
      <c r="D99" s="190">
        <v>0</v>
      </c>
      <c r="E99" s="289"/>
      <c r="F99" s="192"/>
      <c r="G99" s="192">
        <f>$L$8</f>
        <v>8.0630640000000003E-2</v>
      </c>
      <c r="H99" s="193"/>
      <c r="I99" s="194"/>
      <c r="J99" s="197">
        <f>$L$15</f>
        <v>2.5499999999999998E-2</v>
      </c>
      <c r="K99" s="200"/>
      <c r="L99" s="226"/>
      <c r="M99" s="209"/>
      <c r="N99" s="195"/>
      <c r="O99" s="220">
        <f>$L$4</f>
        <v>0.99900000000000011</v>
      </c>
      <c r="P99" s="196"/>
      <c r="Q99" s="322"/>
      <c r="R99" s="322"/>
      <c r="S99" s="322"/>
      <c r="T99" s="322">
        <f t="shared" si="5"/>
        <v>1.1561306400000002</v>
      </c>
      <c r="U99" s="322">
        <f t="shared" si="6"/>
        <v>1.1816306400000003</v>
      </c>
      <c r="V99" s="322"/>
      <c r="W99" s="322"/>
      <c r="X99" s="322"/>
      <c r="Y99" s="322"/>
    </row>
    <row r="100" spans="1:25">
      <c r="A100" s="322"/>
      <c r="B100" s="189" t="s">
        <v>183</v>
      </c>
      <c r="C100" s="213"/>
      <c r="D100" s="190">
        <v>0</v>
      </c>
      <c r="E100" s="289"/>
      <c r="F100" s="192">
        <f>$L$6</f>
        <v>0.12055342465753426</v>
      </c>
      <c r="G100" s="192">
        <f>$L$8</f>
        <v>8.0630640000000003E-2</v>
      </c>
      <c r="H100" s="193"/>
      <c r="I100" s="194"/>
      <c r="J100" s="197">
        <f>$L$15</f>
        <v>2.5499999999999998E-2</v>
      </c>
      <c r="K100" s="191"/>
      <c r="L100" s="195"/>
      <c r="M100" s="209"/>
      <c r="N100" s="195"/>
      <c r="O100" s="217"/>
      <c r="P100" s="196"/>
      <c r="Q100" s="322"/>
      <c r="R100" s="322"/>
      <c r="S100" s="322"/>
      <c r="T100" s="322">
        <f t="shared" si="5"/>
        <v>0.27768406465753426</v>
      </c>
      <c r="U100" s="322">
        <f t="shared" si="6"/>
        <v>0.30318406465753422</v>
      </c>
      <c r="V100" s="322"/>
      <c r="W100" s="322"/>
      <c r="X100" s="322"/>
      <c r="Y100" s="322"/>
    </row>
    <row r="101" spans="1:25">
      <c r="A101" s="322"/>
      <c r="B101" s="189" t="s">
        <v>184</v>
      </c>
      <c r="C101" s="212"/>
      <c r="D101" s="190">
        <v>0</v>
      </c>
      <c r="E101" s="289"/>
      <c r="F101" s="192"/>
      <c r="G101" s="192"/>
      <c r="H101" s="193"/>
      <c r="I101" s="194"/>
      <c r="J101" s="197"/>
      <c r="K101" s="199"/>
      <c r="L101" s="195"/>
      <c r="M101" s="209"/>
      <c r="N101" s="195"/>
      <c r="O101" s="217"/>
      <c r="P101" s="196"/>
      <c r="Q101" s="322"/>
      <c r="R101" s="322"/>
      <c r="S101" s="322"/>
      <c r="T101" s="322">
        <f t="shared" si="5"/>
        <v>0</v>
      </c>
      <c r="U101" s="322">
        <f t="shared" si="6"/>
        <v>0</v>
      </c>
      <c r="V101" s="322"/>
      <c r="W101" s="322"/>
      <c r="X101" s="322"/>
      <c r="Y101" s="322"/>
    </row>
    <row r="102" spans="1:25">
      <c r="A102" s="322"/>
      <c r="B102" s="189" t="s">
        <v>185</v>
      </c>
      <c r="C102" s="212"/>
      <c r="D102" s="190">
        <v>0</v>
      </c>
      <c r="E102" s="289"/>
      <c r="F102" s="192">
        <f>$L$6</f>
        <v>0.12055342465753426</v>
      </c>
      <c r="G102" s="192"/>
      <c r="H102" s="193"/>
      <c r="I102" s="194"/>
      <c r="J102" s="197"/>
      <c r="K102" s="199"/>
      <c r="L102" s="195"/>
      <c r="M102" s="209"/>
      <c r="N102" s="195"/>
      <c r="O102" s="217"/>
      <c r="P102" s="196"/>
      <c r="Q102" s="322"/>
      <c r="R102" s="322"/>
      <c r="S102" s="322"/>
      <c r="T102" s="322">
        <f t="shared" si="5"/>
        <v>0.12055342465753426</v>
      </c>
      <c r="U102" s="322">
        <f t="shared" si="6"/>
        <v>0.12055342465753426</v>
      </c>
      <c r="V102" s="322"/>
      <c r="W102" s="322"/>
      <c r="X102" s="322"/>
      <c r="Y102" s="322"/>
    </row>
    <row r="103" spans="1:25">
      <c r="A103" s="322"/>
      <c r="B103" s="230" t="s">
        <v>186</v>
      </c>
      <c r="C103" s="217"/>
      <c r="D103" s="190">
        <v>0</v>
      </c>
      <c r="E103" s="227"/>
      <c r="F103" s="192"/>
      <c r="G103" s="192"/>
      <c r="H103" s="193"/>
      <c r="I103" s="194"/>
      <c r="J103" s="197"/>
      <c r="K103" s="195"/>
      <c r="L103" s="195"/>
      <c r="M103" s="190"/>
      <c r="N103" s="195"/>
      <c r="O103" s="217"/>
      <c r="P103" s="196"/>
      <c r="Q103" s="322"/>
      <c r="R103" s="322"/>
      <c r="S103" s="322"/>
      <c r="T103" s="322">
        <f t="shared" si="5"/>
        <v>0</v>
      </c>
      <c r="U103" s="322">
        <f t="shared" si="6"/>
        <v>0</v>
      </c>
      <c r="V103" s="322"/>
      <c r="W103" s="322"/>
      <c r="X103" s="322"/>
      <c r="Y103" s="322"/>
    </row>
    <row r="104" spans="1:25">
      <c r="A104" s="322"/>
      <c r="B104" s="189" t="s">
        <v>187</v>
      </c>
      <c r="C104" s="217"/>
      <c r="D104" s="190">
        <v>0</v>
      </c>
      <c r="E104" s="227"/>
      <c r="F104" s="192">
        <f>$L$6</f>
        <v>0.12055342465753426</v>
      </c>
      <c r="G104" s="192"/>
      <c r="H104" s="193"/>
      <c r="I104" s="194"/>
      <c r="J104" s="197"/>
      <c r="K104" s="195"/>
      <c r="L104" s="195"/>
      <c r="M104" s="190"/>
      <c r="N104" s="195"/>
      <c r="O104" s="217"/>
      <c r="P104" s="196"/>
      <c r="Q104" s="322"/>
      <c r="R104" s="322"/>
      <c r="S104" s="322"/>
      <c r="T104" s="322">
        <f t="shared" si="5"/>
        <v>0.12055342465753426</v>
      </c>
      <c r="U104" s="322">
        <f t="shared" si="6"/>
        <v>0.12055342465753426</v>
      </c>
      <c r="V104" s="322"/>
      <c r="W104" s="322"/>
      <c r="X104" s="322"/>
      <c r="Y104" s="322"/>
    </row>
    <row r="105" spans="1:25">
      <c r="A105" s="322"/>
      <c r="B105" s="189" t="s">
        <v>188</v>
      </c>
      <c r="C105" s="217"/>
      <c r="D105" s="190">
        <v>0</v>
      </c>
      <c r="E105" s="227"/>
      <c r="F105" s="192"/>
      <c r="G105" s="192"/>
      <c r="H105" s="193"/>
      <c r="I105" s="194"/>
      <c r="J105" s="197"/>
      <c r="K105" s="195"/>
      <c r="L105" s="195"/>
      <c r="M105" s="190"/>
      <c r="N105" s="195"/>
      <c r="O105" s="217"/>
      <c r="P105" s="196"/>
      <c r="Q105" s="322"/>
      <c r="R105" s="322"/>
      <c r="S105" s="322"/>
      <c r="T105" s="322">
        <f t="shared" si="5"/>
        <v>0</v>
      </c>
      <c r="U105" s="322">
        <f t="shared" si="6"/>
        <v>0</v>
      </c>
      <c r="V105" s="322"/>
      <c r="W105" s="322"/>
      <c r="X105" s="322"/>
      <c r="Y105" s="322"/>
    </row>
    <row r="106" spans="1:25">
      <c r="A106" s="322"/>
      <c r="B106" s="189" t="s">
        <v>189</v>
      </c>
      <c r="C106" s="217"/>
      <c r="D106" s="190">
        <v>0</v>
      </c>
      <c r="E106" s="227"/>
      <c r="F106" s="192">
        <f>$L$6</f>
        <v>0.12055342465753426</v>
      </c>
      <c r="G106" s="192"/>
      <c r="H106" s="193"/>
      <c r="I106" s="194"/>
      <c r="J106" s="197"/>
      <c r="K106" s="195"/>
      <c r="L106" s="195"/>
      <c r="M106" s="190"/>
      <c r="N106" s="195"/>
      <c r="O106" s="217"/>
      <c r="P106" s="196"/>
      <c r="Q106" s="322"/>
      <c r="R106" s="322"/>
      <c r="S106" s="322"/>
      <c r="T106" s="322">
        <f t="shared" si="5"/>
        <v>0.12055342465753426</v>
      </c>
      <c r="U106" s="322">
        <f t="shared" si="6"/>
        <v>0.12055342465753426</v>
      </c>
      <c r="V106" s="322"/>
      <c r="W106" s="322"/>
      <c r="X106" s="322"/>
      <c r="Y106" s="322"/>
    </row>
    <row r="107" spans="1:25">
      <c r="A107" s="322"/>
      <c r="B107" s="189" t="s">
        <v>190</v>
      </c>
      <c r="C107" s="217"/>
      <c r="D107" s="190">
        <v>0</v>
      </c>
      <c r="E107" s="227"/>
      <c r="F107" s="192"/>
      <c r="G107" s="192"/>
      <c r="H107" s="193"/>
      <c r="I107" s="194"/>
      <c r="J107" s="197"/>
      <c r="K107" s="195"/>
      <c r="L107" s="195"/>
      <c r="M107" s="190"/>
      <c r="N107" s="195"/>
      <c r="O107" s="217"/>
      <c r="P107" s="196"/>
      <c r="Q107" s="322"/>
      <c r="R107" s="322"/>
      <c r="S107" s="322"/>
      <c r="T107" s="322">
        <f t="shared" si="5"/>
        <v>0</v>
      </c>
      <c r="U107" s="322">
        <f t="shared" si="6"/>
        <v>0</v>
      </c>
      <c r="V107" s="322"/>
      <c r="W107" s="322"/>
      <c r="X107" s="322"/>
      <c r="Y107" s="322"/>
    </row>
    <row r="108" spans="1:25">
      <c r="A108" s="322"/>
      <c r="B108" s="189" t="s">
        <v>191</v>
      </c>
      <c r="C108" s="217"/>
      <c r="D108" s="190">
        <v>0</v>
      </c>
      <c r="E108" s="227"/>
      <c r="F108" s="192">
        <f>$L$6</f>
        <v>0.12055342465753426</v>
      </c>
      <c r="G108" s="192"/>
      <c r="H108" s="193"/>
      <c r="I108" s="194"/>
      <c r="J108" s="197"/>
      <c r="K108" s="195"/>
      <c r="L108" s="195"/>
      <c r="M108" s="190"/>
      <c r="N108" s="195"/>
      <c r="O108" s="217"/>
      <c r="P108" s="196"/>
      <c r="Q108" s="322"/>
      <c r="R108" s="322"/>
      <c r="S108" s="322"/>
      <c r="T108" s="322">
        <f t="shared" si="5"/>
        <v>0.12055342465753426</v>
      </c>
      <c r="U108" s="322">
        <f t="shared" si="6"/>
        <v>0.12055342465753426</v>
      </c>
      <c r="V108" s="322"/>
      <c r="W108" s="322"/>
      <c r="X108" s="322"/>
      <c r="Y108" s="322"/>
    </row>
    <row r="109" spans="1:25">
      <c r="A109" s="322"/>
      <c r="B109" s="189" t="s">
        <v>192</v>
      </c>
      <c r="C109" s="217"/>
      <c r="D109" s="209">
        <v>0</v>
      </c>
      <c r="E109" s="227"/>
      <c r="F109" s="192"/>
      <c r="G109" s="192"/>
      <c r="H109" s="193"/>
      <c r="I109" s="194"/>
      <c r="J109" s="197"/>
      <c r="K109" s="195"/>
      <c r="L109" s="195"/>
      <c r="M109" s="190"/>
      <c r="N109" s="195"/>
      <c r="O109" s="217"/>
      <c r="P109" s="196"/>
      <c r="Q109" s="322"/>
      <c r="R109" s="322"/>
      <c r="S109" s="322"/>
      <c r="T109" s="322">
        <f t="shared" si="5"/>
        <v>0</v>
      </c>
      <c r="U109" s="322">
        <f t="shared" si="6"/>
        <v>0</v>
      </c>
      <c r="V109" s="322"/>
      <c r="W109" s="322"/>
      <c r="X109" s="322"/>
      <c r="Y109" s="322"/>
    </row>
    <row r="110" spans="1:25">
      <c r="A110" s="322"/>
      <c r="B110" s="189" t="s">
        <v>193</v>
      </c>
      <c r="C110" s="217"/>
      <c r="D110" s="209">
        <v>0</v>
      </c>
      <c r="E110" s="227"/>
      <c r="F110" s="192">
        <f>$L$6</f>
        <v>0.12055342465753426</v>
      </c>
      <c r="G110" s="192"/>
      <c r="H110" s="193"/>
      <c r="I110" s="194"/>
      <c r="J110" s="197"/>
      <c r="K110" s="195"/>
      <c r="L110" s="195"/>
      <c r="M110" s="190"/>
      <c r="N110" s="195"/>
      <c r="O110" s="217"/>
      <c r="P110" s="196"/>
      <c r="Q110" s="322"/>
      <c r="R110" s="322"/>
      <c r="S110" s="322"/>
      <c r="T110" s="322">
        <f t="shared" si="5"/>
        <v>0.12055342465753426</v>
      </c>
      <c r="U110" s="322">
        <f t="shared" si="6"/>
        <v>0.12055342465753426</v>
      </c>
      <c r="V110" s="322"/>
      <c r="W110" s="322"/>
      <c r="X110" s="322"/>
      <c r="Y110" s="322"/>
    </row>
    <row r="111" spans="1:25">
      <c r="A111" s="322"/>
      <c r="B111" s="189" t="s">
        <v>194</v>
      </c>
      <c r="C111" s="217"/>
      <c r="D111" s="209">
        <v>0</v>
      </c>
      <c r="E111" s="227"/>
      <c r="F111" s="192"/>
      <c r="G111" s="192"/>
      <c r="H111" s="193"/>
      <c r="I111" s="194"/>
      <c r="J111" s="197"/>
      <c r="K111" s="195"/>
      <c r="L111" s="195"/>
      <c r="M111" s="190"/>
      <c r="N111" s="195"/>
      <c r="O111" s="217"/>
      <c r="P111" s="196"/>
      <c r="Q111" s="322"/>
      <c r="R111" s="322"/>
      <c r="S111" s="322"/>
      <c r="T111" s="322">
        <f t="shared" si="5"/>
        <v>0</v>
      </c>
      <c r="U111" s="322">
        <f t="shared" si="6"/>
        <v>0</v>
      </c>
      <c r="V111" s="322"/>
      <c r="W111" s="322"/>
      <c r="X111" s="322"/>
      <c r="Y111" s="322"/>
    </row>
    <row r="112" spans="1:25">
      <c r="A112" s="322"/>
      <c r="B112" s="189" t="s">
        <v>195</v>
      </c>
      <c r="C112" s="217"/>
      <c r="D112" s="209">
        <v>0</v>
      </c>
      <c r="E112" s="227"/>
      <c r="F112" s="192">
        <f>$L$6</f>
        <v>0.12055342465753426</v>
      </c>
      <c r="G112" s="192"/>
      <c r="H112" s="193"/>
      <c r="I112" s="194"/>
      <c r="J112" s="197"/>
      <c r="K112" s="195"/>
      <c r="L112" s="195"/>
      <c r="M112" s="190"/>
      <c r="N112" s="195"/>
      <c r="O112" s="217"/>
      <c r="P112" s="196"/>
      <c r="Q112" s="322"/>
      <c r="R112" s="322"/>
      <c r="S112" s="322"/>
      <c r="T112" s="322">
        <f t="shared" si="5"/>
        <v>0.12055342465753426</v>
      </c>
      <c r="U112" s="322">
        <f t="shared" si="6"/>
        <v>0.12055342465753426</v>
      </c>
      <c r="V112" s="322"/>
      <c r="W112" s="322"/>
      <c r="X112" s="322"/>
      <c r="Y112" s="322"/>
    </row>
    <row r="113" spans="1:25">
      <c r="A113" s="322"/>
      <c r="B113" s="189" t="s">
        <v>196</v>
      </c>
      <c r="C113" s="213">
        <f>$L$3*1</f>
        <v>1</v>
      </c>
      <c r="D113" s="193">
        <f>$L$5</f>
        <v>1.5956164383561646</v>
      </c>
      <c r="E113" s="289">
        <f>$L$11</f>
        <v>1.89</v>
      </c>
      <c r="F113" s="192"/>
      <c r="G113" s="192">
        <f t="shared" ref="G113:G127" si="7">$L$8</f>
        <v>8.0630640000000003E-2</v>
      </c>
      <c r="H113" s="193"/>
      <c r="I113" s="198">
        <f>$L$13</f>
        <v>0.22</v>
      </c>
      <c r="J113" s="197">
        <f t="shared" ref="J113:J127" si="8">$L$15</f>
        <v>2.5499999999999998E-2</v>
      </c>
      <c r="K113" s="200">
        <f>$L$16</f>
        <v>1.6</v>
      </c>
      <c r="L113" s="197">
        <f>$L$18</f>
        <v>2E-3</v>
      </c>
      <c r="M113" s="209">
        <f t="shared" ref="M113:M127" si="9">0.16</f>
        <v>0.16</v>
      </c>
      <c r="N113" s="195"/>
      <c r="O113" s="217"/>
      <c r="P113" s="196"/>
      <c r="Q113" s="322"/>
      <c r="R113" s="322"/>
      <c r="S113" s="322"/>
      <c r="T113" s="322">
        <f t="shared" si="5"/>
        <v>7.0687470783561652</v>
      </c>
      <c r="U113" s="322">
        <f t="shared" si="6"/>
        <v>7.3162470783561639</v>
      </c>
      <c r="V113" s="322"/>
      <c r="W113" s="322"/>
      <c r="X113" s="322"/>
      <c r="Y113" s="322"/>
    </row>
    <row r="114" spans="1:25">
      <c r="A114" s="322"/>
      <c r="B114" s="189" t="s">
        <v>197</v>
      </c>
      <c r="C114" s="213">
        <f>$L$3*1</f>
        <v>1</v>
      </c>
      <c r="D114" s="193">
        <f>$L$5</f>
        <v>1.5956164383561646</v>
      </c>
      <c r="E114" s="227"/>
      <c r="F114" s="192">
        <f>$L$6</f>
        <v>0.12055342465753426</v>
      </c>
      <c r="G114" s="192">
        <f t="shared" si="7"/>
        <v>8.0630640000000003E-2</v>
      </c>
      <c r="H114" s="193"/>
      <c r="I114" s="195"/>
      <c r="J114" s="197">
        <f t="shared" si="8"/>
        <v>2.5499999999999998E-2</v>
      </c>
      <c r="K114" s="200">
        <f>$L$16</f>
        <v>1.6</v>
      </c>
      <c r="L114" s="197">
        <f>$L$18</f>
        <v>2E-3</v>
      </c>
      <c r="M114" s="209">
        <f t="shared" si="9"/>
        <v>0.16</v>
      </c>
      <c r="N114" s="195"/>
      <c r="O114" s="217"/>
      <c r="P114" s="196"/>
      <c r="Q114" s="322"/>
      <c r="R114" s="322"/>
      <c r="S114" s="322"/>
      <c r="T114" s="322">
        <f t="shared" si="5"/>
        <v>4.6393005030136987</v>
      </c>
      <c r="U114" s="322">
        <f t="shared" si="6"/>
        <v>4.6668005030136985</v>
      </c>
      <c r="V114" s="322"/>
      <c r="W114" s="322"/>
      <c r="X114" s="322"/>
      <c r="Y114" s="322"/>
    </row>
    <row r="115" spans="1:25">
      <c r="A115" s="322"/>
      <c r="B115" s="189" t="s">
        <v>198</v>
      </c>
      <c r="C115" s="217"/>
      <c r="D115" s="209">
        <v>0</v>
      </c>
      <c r="E115" s="227"/>
      <c r="F115" s="192"/>
      <c r="G115" s="192">
        <f t="shared" si="7"/>
        <v>8.0630640000000003E-2</v>
      </c>
      <c r="H115" s="193"/>
      <c r="I115" s="195"/>
      <c r="J115" s="197">
        <f t="shared" si="8"/>
        <v>2.5499999999999998E-2</v>
      </c>
      <c r="K115" s="195"/>
      <c r="L115" s="197">
        <f>$L$18</f>
        <v>2E-3</v>
      </c>
      <c r="M115" s="209">
        <f t="shared" si="9"/>
        <v>0.16</v>
      </c>
      <c r="N115" s="195"/>
      <c r="O115" s="217"/>
      <c r="P115" s="196"/>
      <c r="Q115" s="322"/>
      <c r="R115" s="322"/>
      <c r="S115" s="322"/>
      <c r="T115" s="322">
        <f t="shared" si="5"/>
        <v>0.32313064000000002</v>
      </c>
      <c r="U115" s="322">
        <f t="shared" si="6"/>
        <v>0.35063063999999999</v>
      </c>
      <c r="V115" s="322"/>
      <c r="W115" s="322"/>
      <c r="X115" s="322"/>
      <c r="Y115" s="322"/>
    </row>
    <row r="116" spans="1:25">
      <c r="A116" s="322"/>
      <c r="B116" s="189" t="s">
        <v>199</v>
      </c>
      <c r="C116" s="217"/>
      <c r="D116" s="209">
        <v>0</v>
      </c>
      <c r="E116" s="227"/>
      <c r="F116" s="192">
        <f>$L$6</f>
        <v>0.12055342465753426</v>
      </c>
      <c r="G116" s="192">
        <f t="shared" si="7"/>
        <v>8.0630640000000003E-2</v>
      </c>
      <c r="H116" s="193"/>
      <c r="I116" s="195"/>
      <c r="J116" s="197">
        <f t="shared" si="8"/>
        <v>2.5499999999999998E-2</v>
      </c>
      <c r="K116" s="195"/>
      <c r="L116" s="195"/>
      <c r="M116" s="209">
        <f>0.16</f>
        <v>0.16</v>
      </c>
      <c r="N116" s="195"/>
      <c r="O116" s="220">
        <f>$L$4</f>
        <v>0.99900000000000011</v>
      </c>
      <c r="P116" s="196"/>
      <c r="Q116" s="322"/>
      <c r="R116" s="322"/>
      <c r="S116" s="322"/>
      <c r="T116" s="322">
        <f t="shared" si="5"/>
        <v>1.4366840646575343</v>
      </c>
      <c r="U116" s="322">
        <f t="shared" si="6"/>
        <v>1.4621840646575344</v>
      </c>
      <c r="V116" s="322"/>
      <c r="W116" s="322"/>
      <c r="X116" s="322"/>
      <c r="Y116" s="322"/>
    </row>
    <row r="117" spans="1:25">
      <c r="A117" s="322"/>
      <c r="B117" s="189" t="s">
        <v>200</v>
      </c>
      <c r="C117" s="227"/>
      <c r="D117" s="209">
        <v>0</v>
      </c>
      <c r="E117" s="227"/>
      <c r="F117" s="192"/>
      <c r="G117" s="192">
        <f t="shared" si="7"/>
        <v>8.0630640000000003E-2</v>
      </c>
      <c r="H117" s="193">
        <f>$L$9</f>
        <v>0.69</v>
      </c>
      <c r="I117" s="195"/>
      <c r="J117" s="197">
        <f t="shared" si="8"/>
        <v>2.5499999999999998E-2</v>
      </c>
      <c r="K117" s="195"/>
      <c r="L117" s="195"/>
      <c r="M117" s="209">
        <f t="shared" si="9"/>
        <v>0.16</v>
      </c>
      <c r="N117" s="195"/>
      <c r="O117" s="217"/>
      <c r="P117" s="196"/>
      <c r="Q117" s="322"/>
      <c r="R117" s="322"/>
      <c r="S117" s="322"/>
      <c r="T117" s="322">
        <f t="shared" si="5"/>
        <v>1.00713064</v>
      </c>
      <c r="U117" s="322">
        <f t="shared" si="6"/>
        <v>1.03263064</v>
      </c>
      <c r="V117" s="322"/>
      <c r="W117" s="322"/>
      <c r="X117" s="322"/>
      <c r="Y117" s="322"/>
    </row>
    <row r="118" spans="1:25">
      <c r="A118" s="322"/>
      <c r="B118" s="189" t="s">
        <v>201</v>
      </c>
      <c r="C118" s="227"/>
      <c r="D118" s="209">
        <v>0</v>
      </c>
      <c r="E118" s="227"/>
      <c r="F118" s="192">
        <f>$L$6</f>
        <v>0.12055342465753426</v>
      </c>
      <c r="G118" s="192">
        <f t="shared" si="7"/>
        <v>8.0630640000000003E-2</v>
      </c>
      <c r="H118" s="193">
        <f>$L$10</f>
        <v>0.8</v>
      </c>
      <c r="I118" s="198">
        <f>$L$13</f>
        <v>0.22</v>
      </c>
      <c r="J118" s="197">
        <f t="shared" si="8"/>
        <v>2.5499999999999998E-2</v>
      </c>
      <c r="K118" s="195"/>
      <c r="L118" s="195"/>
      <c r="M118" s="209">
        <f t="shared" si="9"/>
        <v>0.16</v>
      </c>
      <c r="N118" s="195"/>
      <c r="O118" s="217"/>
      <c r="P118" s="196"/>
      <c r="Q118" s="322"/>
      <c r="R118" s="322"/>
      <c r="S118" s="322"/>
      <c r="T118" s="322">
        <f t="shared" si="5"/>
        <v>1.8976840646575341</v>
      </c>
      <c r="U118" s="322">
        <f t="shared" si="6"/>
        <v>2.1431840646575342</v>
      </c>
      <c r="V118" s="322"/>
      <c r="W118" s="322"/>
      <c r="X118" s="322"/>
      <c r="Y118" s="322"/>
    </row>
    <row r="119" spans="1:25">
      <c r="A119" s="322"/>
      <c r="B119" s="189" t="s">
        <v>202</v>
      </c>
      <c r="C119" s="217"/>
      <c r="D119" s="209">
        <v>0</v>
      </c>
      <c r="E119" s="227"/>
      <c r="F119" s="192"/>
      <c r="G119" s="192">
        <f t="shared" si="7"/>
        <v>8.0630640000000003E-2</v>
      </c>
      <c r="H119" s="193"/>
      <c r="I119" s="195"/>
      <c r="J119" s="197">
        <f t="shared" si="8"/>
        <v>2.5499999999999998E-2</v>
      </c>
      <c r="K119" s="195"/>
      <c r="L119" s="195"/>
      <c r="M119" s="209">
        <f t="shared" si="9"/>
        <v>0.16</v>
      </c>
      <c r="N119" s="195"/>
      <c r="O119" s="217"/>
      <c r="P119" s="196"/>
      <c r="Q119" s="322"/>
      <c r="R119" s="322"/>
      <c r="S119" s="322"/>
      <c r="T119" s="322">
        <f t="shared" si="5"/>
        <v>0.31713064000000002</v>
      </c>
      <c r="U119" s="322">
        <f t="shared" si="6"/>
        <v>0.34263063999999999</v>
      </c>
      <c r="V119" s="322"/>
      <c r="W119" s="322"/>
      <c r="X119" s="322"/>
      <c r="Y119" s="322"/>
    </row>
    <row r="120" spans="1:25">
      <c r="A120" s="322"/>
      <c r="B120" s="189" t="s">
        <v>203</v>
      </c>
      <c r="C120" s="217"/>
      <c r="D120" s="209">
        <v>0</v>
      </c>
      <c r="E120" s="289">
        <f>$L$11</f>
        <v>1.89</v>
      </c>
      <c r="F120" s="192">
        <f>$L$6</f>
        <v>0.12055342465753426</v>
      </c>
      <c r="G120" s="192">
        <f t="shared" si="7"/>
        <v>8.0630640000000003E-2</v>
      </c>
      <c r="H120" s="193"/>
      <c r="I120" s="195"/>
      <c r="J120" s="197">
        <f t="shared" si="8"/>
        <v>2.5499999999999998E-2</v>
      </c>
      <c r="K120" s="195"/>
      <c r="L120" s="195"/>
      <c r="M120" s="209">
        <f t="shared" si="9"/>
        <v>0.16</v>
      </c>
      <c r="N120" s="195"/>
      <c r="O120" s="217"/>
      <c r="P120" s="196"/>
      <c r="Q120" s="322"/>
      <c r="R120" s="322"/>
      <c r="S120" s="322"/>
      <c r="T120" s="322">
        <f t="shared" si="5"/>
        <v>2.3276840646575341</v>
      </c>
      <c r="U120" s="322">
        <f t="shared" si="6"/>
        <v>2.3531840646575342</v>
      </c>
      <c r="V120" s="322"/>
      <c r="W120" s="322"/>
      <c r="X120" s="322"/>
      <c r="Y120" s="322"/>
    </row>
    <row r="121" spans="1:25">
      <c r="A121" s="322"/>
      <c r="B121" s="189" t="s">
        <v>204</v>
      </c>
      <c r="C121" s="217"/>
      <c r="D121" s="209">
        <v>0</v>
      </c>
      <c r="E121" s="227"/>
      <c r="F121" s="192"/>
      <c r="G121" s="192">
        <f t="shared" si="7"/>
        <v>8.0630640000000003E-2</v>
      </c>
      <c r="H121" s="193"/>
      <c r="I121" s="198"/>
      <c r="J121" s="197">
        <f t="shared" si="8"/>
        <v>2.5499999999999998E-2</v>
      </c>
      <c r="K121" s="195"/>
      <c r="L121" s="195"/>
      <c r="M121" s="209">
        <f t="shared" si="9"/>
        <v>0.16</v>
      </c>
      <c r="N121" s="197">
        <f>$L$19</f>
        <v>0.55000000000000004</v>
      </c>
      <c r="O121" s="217"/>
      <c r="P121" s="196"/>
      <c r="Q121" s="322"/>
      <c r="R121" s="322"/>
      <c r="S121" s="322"/>
      <c r="T121" s="322">
        <f t="shared" si="5"/>
        <v>1.9671306400000002</v>
      </c>
      <c r="U121" s="322">
        <f t="shared" si="6"/>
        <v>2.5426306400000001</v>
      </c>
      <c r="V121" s="322"/>
      <c r="W121" s="322"/>
      <c r="X121" s="322"/>
      <c r="Y121" s="322"/>
    </row>
    <row r="122" spans="1:25">
      <c r="A122" s="322"/>
      <c r="B122" s="189" t="s">
        <v>205</v>
      </c>
      <c r="C122" s="217"/>
      <c r="D122" s="209">
        <v>0</v>
      </c>
      <c r="E122" s="227"/>
      <c r="F122" s="192">
        <f>$L$6</f>
        <v>0.12055342465753426</v>
      </c>
      <c r="G122" s="192">
        <f t="shared" si="7"/>
        <v>8.0630640000000003E-2</v>
      </c>
      <c r="H122" s="193"/>
      <c r="I122" s="195"/>
      <c r="J122" s="197">
        <f t="shared" si="8"/>
        <v>2.5499999999999998E-2</v>
      </c>
      <c r="K122" s="195"/>
      <c r="L122" s="195"/>
      <c r="M122" s="209">
        <f t="shared" si="9"/>
        <v>0.16</v>
      </c>
      <c r="N122" s="195"/>
      <c r="O122" s="217"/>
      <c r="P122" s="196"/>
      <c r="Q122" s="322"/>
      <c r="R122" s="322"/>
      <c r="S122" s="322"/>
      <c r="T122" s="322">
        <f t="shared" si="5"/>
        <v>0.43768406465753429</v>
      </c>
      <c r="U122" s="322">
        <f t="shared" si="6"/>
        <v>0.46318406465753426</v>
      </c>
      <c r="V122" s="322"/>
      <c r="W122" s="322"/>
      <c r="X122" s="322"/>
      <c r="Y122" s="322"/>
    </row>
    <row r="123" spans="1:25">
      <c r="A123" s="322"/>
      <c r="B123" s="189" t="s">
        <v>206</v>
      </c>
      <c r="C123" s="217"/>
      <c r="D123" s="209">
        <v>0</v>
      </c>
      <c r="E123" s="227"/>
      <c r="F123" s="192"/>
      <c r="G123" s="192">
        <f t="shared" si="7"/>
        <v>8.0630640000000003E-2</v>
      </c>
      <c r="H123" s="193"/>
      <c r="I123" s="195"/>
      <c r="J123" s="197">
        <f t="shared" si="8"/>
        <v>2.5499999999999998E-2</v>
      </c>
      <c r="K123" s="195"/>
      <c r="L123" s="195"/>
      <c r="M123" s="209">
        <f t="shared" si="9"/>
        <v>0.16</v>
      </c>
      <c r="N123" s="195"/>
      <c r="O123" s="217"/>
      <c r="P123" s="196"/>
      <c r="Q123" s="322"/>
      <c r="R123" s="322"/>
      <c r="S123" s="322"/>
      <c r="T123" s="322">
        <f t="shared" si="5"/>
        <v>0.31713064000000002</v>
      </c>
      <c r="U123" s="322">
        <f t="shared" si="6"/>
        <v>0.34263063999999999</v>
      </c>
      <c r="V123" s="322"/>
      <c r="W123" s="322"/>
      <c r="X123" s="322"/>
      <c r="Y123" s="322"/>
    </row>
    <row r="124" spans="1:25">
      <c r="A124" s="322"/>
      <c r="B124" s="189" t="s">
        <v>207</v>
      </c>
      <c r="C124" s="217"/>
      <c r="D124" s="209">
        <v>0</v>
      </c>
      <c r="E124" s="227"/>
      <c r="F124" s="192">
        <f>$L$6</f>
        <v>0.12055342465753426</v>
      </c>
      <c r="G124" s="192">
        <f t="shared" si="7"/>
        <v>8.0630640000000003E-2</v>
      </c>
      <c r="H124" s="193"/>
      <c r="I124" s="195"/>
      <c r="J124" s="197">
        <f t="shared" si="8"/>
        <v>2.5499999999999998E-2</v>
      </c>
      <c r="K124" s="195"/>
      <c r="L124" s="195"/>
      <c r="M124" s="209">
        <f t="shared" si="9"/>
        <v>0.16</v>
      </c>
      <c r="N124" s="195"/>
      <c r="O124" s="217"/>
      <c r="P124" s="196"/>
      <c r="Q124" s="322"/>
      <c r="R124" s="322"/>
      <c r="S124" s="322"/>
      <c r="T124" s="322">
        <f t="shared" si="5"/>
        <v>0.43768406465753429</v>
      </c>
      <c r="U124" s="322">
        <f t="shared" si="6"/>
        <v>0.46318406465753426</v>
      </c>
      <c r="V124" s="322"/>
      <c r="W124" s="322"/>
      <c r="X124" s="322"/>
      <c r="Y124" s="322"/>
    </row>
    <row r="125" spans="1:25">
      <c r="A125" s="322"/>
      <c r="B125" s="189" t="s">
        <v>208</v>
      </c>
      <c r="C125" s="217"/>
      <c r="D125" s="209">
        <v>0</v>
      </c>
      <c r="E125" s="227"/>
      <c r="F125" s="192"/>
      <c r="G125" s="192">
        <f t="shared" si="7"/>
        <v>8.0630640000000003E-2</v>
      </c>
      <c r="H125" s="193"/>
      <c r="I125" s="195"/>
      <c r="J125" s="197">
        <f t="shared" si="8"/>
        <v>2.5499999999999998E-2</v>
      </c>
      <c r="K125" s="195"/>
      <c r="L125" s="195"/>
      <c r="M125" s="209">
        <f t="shared" si="9"/>
        <v>0.16</v>
      </c>
      <c r="N125" s="195"/>
      <c r="O125" s="217"/>
      <c r="P125" s="196"/>
      <c r="Q125" s="322"/>
      <c r="R125" s="322"/>
      <c r="S125" s="322"/>
      <c r="T125" s="322">
        <f t="shared" si="5"/>
        <v>0.31713064000000002</v>
      </c>
      <c r="U125" s="322">
        <f t="shared" si="6"/>
        <v>0.34263063999999999</v>
      </c>
      <c r="V125" s="322"/>
      <c r="W125" s="322"/>
      <c r="X125" s="322"/>
      <c r="Y125" s="322"/>
    </row>
    <row r="126" spans="1:25">
      <c r="A126" s="322"/>
      <c r="B126" s="189" t="s">
        <v>209</v>
      </c>
      <c r="C126" s="217"/>
      <c r="D126" s="209">
        <v>0</v>
      </c>
      <c r="E126" s="227"/>
      <c r="F126" s="192">
        <f>$L$6</f>
        <v>0.12055342465753426</v>
      </c>
      <c r="G126" s="192">
        <f t="shared" si="7"/>
        <v>8.0630640000000003E-2</v>
      </c>
      <c r="H126" s="193"/>
      <c r="I126" s="195"/>
      <c r="J126" s="197">
        <f t="shared" si="8"/>
        <v>2.5499999999999998E-2</v>
      </c>
      <c r="K126" s="195"/>
      <c r="L126" s="195"/>
      <c r="M126" s="209">
        <f t="shared" si="9"/>
        <v>0.16</v>
      </c>
      <c r="N126" s="195"/>
      <c r="O126" s="217"/>
      <c r="P126" s="196"/>
      <c r="Q126" s="322"/>
      <c r="R126" s="322"/>
      <c r="S126" s="322"/>
      <c r="T126" s="322">
        <f t="shared" si="5"/>
        <v>0.43768406465753429</v>
      </c>
      <c r="U126" s="322">
        <f t="shared" si="6"/>
        <v>0.46318406465753426</v>
      </c>
      <c r="V126" s="322"/>
      <c r="W126" s="322"/>
      <c r="X126" s="322"/>
      <c r="Y126" s="322"/>
    </row>
    <row r="127" spans="1:25">
      <c r="A127" s="322"/>
      <c r="B127" s="189" t="s">
        <v>210</v>
      </c>
      <c r="C127" s="217"/>
      <c r="D127" s="209">
        <v>0</v>
      </c>
      <c r="E127" s="227"/>
      <c r="F127" s="192"/>
      <c r="G127" s="192">
        <f t="shared" si="7"/>
        <v>8.0630640000000003E-2</v>
      </c>
      <c r="H127" s="193"/>
      <c r="I127" s="195"/>
      <c r="J127" s="197">
        <f t="shared" si="8"/>
        <v>2.5499999999999998E-2</v>
      </c>
      <c r="K127" s="195"/>
      <c r="L127" s="195"/>
      <c r="M127" s="209">
        <f t="shared" si="9"/>
        <v>0.16</v>
      </c>
      <c r="N127" s="195"/>
      <c r="O127" s="217"/>
      <c r="P127" s="196"/>
      <c r="Q127" s="322"/>
      <c r="R127" s="322"/>
      <c r="S127" s="322"/>
      <c r="T127" s="322">
        <f t="shared" si="5"/>
        <v>0.31713064000000002</v>
      </c>
      <c r="U127" s="322">
        <f t="shared" si="6"/>
        <v>0.34263063999999999</v>
      </c>
      <c r="V127" s="322"/>
      <c r="W127" s="322"/>
      <c r="X127" s="322"/>
      <c r="Y127" s="322"/>
    </row>
    <row r="128" spans="1:25">
      <c r="A128" s="322"/>
      <c r="B128" s="336"/>
      <c r="C128" s="245"/>
      <c r="D128" s="245"/>
      <c r="E128" s="337"/>
      <c r="F128" s="338"/>
      <c r="G128" s="338"/>
      <c r="H128" s="337"/>
      <c r="I128" s="245"/>
      <c r="J128" s="339"/>
      <c r="K128" s="245"/>
      <c r="L128" s="340"/>
      <c r="M128" s="340"/>
      <c r="N128" s="340"/>
      <c r="O128" s="340"/>
      <c r="P128" s="196"/>
      <c r="Q128" s="322"/>
      <c r="R128" s="322"/>
      <c r="S128" s="322"/>
      <c r="T128" s="322"/>
      <c r="U128" s="322"/>
      <c r="V128" s="322"/>
      <c r="W128" s="322"/>
      <c r="X128" s="322"/>
      <c r="Y128" s="322"/>
    </row>
    <row r="129" spans="1:25">
      <c r="A129" s="322"/>
      <c r="B129" s="234"/>
      <c r="C129" s="234"/>
      <c r="D129" s="234"/>
      <c r="E129" s="370">
        <v>5</v>
      </c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322"/>
      <c r="Q129" s="322"/>
      <c r="R129" s="322"/>
      <c r="S129" s="322"/>
      <c r="T129" s="322"/>
      <c r="U129" s="322"/>
      <c r="V129" s="322" t="s">
        <v>154</v>
      </c>
      <c r="W129" s="322" t="s">
        <v>155</v>
      </c>
      <c r="X129" s="322"/>
      <c r="Y129" s="322"/>
    </row>
    <row r="130" spans="1:25">
      <c r="A130" s="322"/>
      <c r="B130" s="341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322"/>
      <c r="Q130" s="322"/>
      <c r="R130" s="322"/>
      <c r="S130" s="322"/>
      <c r="T130" s="322"/>
      <c r="U130" s="322"/>
      <c r="V130" s="322">
        <v>5</v>
      </c>
      <c r="W130" s="322">
        <v>6</v>
      </c>
      <c r="X130" s="322"/>
      <c r="Y130" s="322"/>
    </row>
    <row r="131" spans="1:25">
      <c r="A131" s="322"/>
      <c r="B131" s="181" t="s">
        <v>37</v>
      </c>
      <c r="C131" s="210" t="s">
        <v>38</v>
      </c>
      <c r="D131" s="182" t="s">
        <v>39</v>
      </c>
      <c r="E131" s="206" t="s">
        <v>40</v>
      </c>
      <c r="F131" s="400" t="s">
        <v>142</v>
      </c>
      <c r="G131" s="182" t="s">
        <v>33</v>
      </c>
      <c r="H131" s="182" t="s">
        <v>41</v>
      </c>
      <c r="I131" s="183" t="s">
        <v>42</v>
      </c>
      <c r="J131" s="184" t="s">
        <v>43</v>
      </c>
      <c r="K131" s="183" t="s">
        <v>143</v>
      </c>
      <c r="L131" s="402" t="s">
        <v>144</v>
      </c>
      <c r="M131" s="206" t="s">
        <v>139</v>
      </c>
      <c r="N131" s="184" t="s">
        <v>157</v>
      </c>
      <c r="O131" s="215" t="s">
        <v>158</v>
      </c>
      <c r="P131" s="321"/>
      <c r="Q131" s="322"/>
      <c r="R131" s="322"/>
      <c r="S131" s="322"/>
      <c r="T131" s="322"/>
      <c r="U131" s="322"/>
      <c r="V131" s="322"/>
      <c r="W131" s="322"/>
      <c r="X131" s="322"/>
      <c r="Y131" s="322"/>
    </row>
    <row r="132" spans="1:25">
      <c r="A132" s="322"/>
      <c r="B132" s="185"/>
      <c r="C132" s="211"/>
      <c r="D132" s="186"/>
      <c r="E132" s="207" t="s">
        <v>39</v>
      </c>
      <c r="F132" s="401"/>
      <c r="G132" s="186"/>
      <c r="H132" s="186"/>
      <c r="I132" s="187"/>
      <c r="J132" s="188"/>
      <c r="K132" s="187"/>
      <c r="L132" s="403"/>
      <c r="M132" s="207"/>
      <c r="N132" s="188"/>
      <c r="O132" s="216"/>
      <c r="P132" s="321"/>
      <c r="Q132" s="322"/>
      <c r="R132" s="322"/>
      <c r="S132" s="322"/>
      <c r="T132" s="322"/>
      <c r="U132" s="322"/>
      <c r="V132" s="322"/>
      <c r="W132" s="322"/>
      <c r="X132" s="322"/>
      <c r="Y132" s="322"/>
    </row>
    <row r="133" spans="1:25">
      <c r="A133" s="322"/>
      <c r="B133" s="189" t="s">
        <v>163</v>
      </c>
      <c r="C133" s="212"/>
      <c r="D133" s="190">
        <v>0</v>
      </c>
      <c r="E133" s="289"/>
      <c r="F133" s="192">
        <f>$L$6</f>
        <v>0.12055342465753426</v>
      </c>
      <c r="G133" s="190"/>
      <c r="H133" s="193"/>
      <c r="I133" s="194"/>
      <c r="J133" s="195"/>
      <c r="K133" s="194"/>
      <c r="L133" s="195"/>
      <c r="M133" s="208"/>
      <c r="N133" s="195"/>
      <c r="O133" s="217"/>
      <c r="P133" s="196"/>
      <c r="Q133" s="322"/>
      <c r="R133" s="322"/>
      <c r="S133" s="322"/>
      <c r="T133" s="322"/>
      <c r="U133" s="322"/>
      <c r="V133" s="322">
        <f t="shared" ref="V133:V180" si="10">(D133+E133+F133+G133+H133++M133+O133+C133)+($V$130*(I133+J133+L133+N133)+K133)</f>
        <v>0.12055342465753426</v>
      </c>
      <c r="W133" s="322">
        <f t="shared" ref="W133:W180" si="11">(D133+E133+F133+G133+H133++M133+O133+C133)+($W$130*(I133+J133+L133+N133)+K133)</f>
        <v>0.12055342465753426</v>
      </c>
      <c r="X133" s="322"/>
      <c r="Y133" s="322"/>
    </row>
    <row r="134" spans="1:25">
      <c r="A134" s="322"/>
      <c r="B134" s="189" t="s">
        <v>164</v>
      </c>
      <c r="C134" s="212"/>
      <c r="D134" s="190">
        <v>0</v>
      </c>
      <c r="E134" s="289"/>
      <c r="F134" s="192"/>
      <c r="G134" s="190"/>
      <c r="H134" s="193"/>
      <c r="I134" s="194"/>
      <c r="J134" s="195"/>
      <c r="K134" s="194"/>
      <c r="L134" s="195"/>
      <c r="M134" s="208"/>
      <c r="N134" s="195"/>
      <c r="O134" s="217"/>
      <c r="P134" s="196"/>
      <c r="Q134" s="322"/>
      <c r="R134" s="322"/>
      <c r="S134" s="322"/>
      <c r="T134" s="322"/>
      <c r="U134" s="322"/>
      <c r="V134" s="322">
        <f t="shared" si="10"/>
        <v>0</v>
      </c>
      <c r="W134" s="322">
        <f t="shared" si="11"/>
        <v>0</v>
      </c>
      <c r="X134" s="322"/>
      <c r="Y134" s="322"/>
    </row>
    <row r="135" spans="1:25">
      <c r="A135" s="322"/>
      <c r="B135" s="189" t="s">
        <v>165</v>
      </c>
      <c r="C135" s="212"/>
      <c r="D135" s="190">
        <v>0</v>
      </c>
      <c r="E135" s="289"/>
      <c r="F135" s="192">
        <f>$L$6</f>
        <v>0.12055342465753426</v>
      </c>
      <c r="G135" s="190"/>
      <c r="H135" s="193"/>
      <c r="I135" s="194"/>
      <c r="J135" s="195"/>
      <c r="K135" s="194"/>
      <c r="L135" s="195"/>
      <c r="M135" s="208"/>
      <c r="N135" s="195"/>
      <c r="O135" s="217"/>
      <c r="P135" s="196"/>
      <c r="Q135" s="322"/>
      <c r="R135" s="322"/>
      <c r="S135" s="322"/>
      <c r="T135" s="322"/>
      <c r="U135" s="322"/>
      <c r="V135" s="322">
        <f t="shared" si="10"/>
        <v>0.12055342465753426</v>
      </c>
      <c r="W135" s="322">
        <f t="shared" si="11"/>
        <v>0.12055342465753426</v>
      </c>
      <c r="X135" s="322"/>
      <c r="Y135" s="322"/>
    </row>
    <row r="136" spans="1:25">
      <c r="A136" s="322"/>
      <c r="B136" s="189" t="s">
        <v>166</v>
      </c>
      <c r="C136" s="212"/>
      <c r="D136" s="190">
        <v>0</v>
      </c>
      <c r="E136" s="289"/>
      <c r="F136" s="192"/>
      <c r="G136" s="190"/>
      <c r="H136" s="193"/>
      <c r="I136" s="194"/>
      <c r="J136" s="195"/>
      <c r="K136" s="194"/>
      <c r="L136" s="195"/>
      <c r="M136" s="208"/>
      <c r="N136" s="195"/>
      <c r="O136" s="217"/>
      <c r="P136" s="196"/>
      <c r="Q136" s="322"/>
      <c r="R136" s="322"/>
      <c r="S136" s="322"/>
      <c r="T136" s="322"/>
      <c r="U136" s="322"/>
      <c r="V136" s="322">
        <f t="shared" si="10"/>
        <v>0</v>
      </c>
      <c r="W136" s="322">
        <f t="shared" si="11"/>
        <v>0</v>
      </c>
      <c r="X136" s="322"/>
      <c r="Y136" s="322"/>
    </row>
    <row r="137" spans="1:25">
      <c r="A137" s="322"/>
      <c r="B137" s="189" t="s">
        <v>167</v>
      </c>
      <c r="C137" s="212"/>
      <c r="D137" s="190">
        <v>0</v>
      </c>
      <c r="E137" s="289"/>
      <c r="F137" s="192">
        <f>$L$6</f>
        <v>0.12055342465753426</v>
      </c>
      <c r="G137" s="190"/>
      <c r="H137" s="193"/>
      <c r="I137" s="194"/>
      <c r="J137" s="197"/>
      <c r="K137" s="194"/>
      <c r="L137" s="195"/>
      <c r="M137" s="208"/>
      <c r="N137" s="195"/>
      <c r="O137" s="217"/>
      <c r="P137" s="196"/>
      <c r="Q137" s="322"/>
      <c r="R137" s="322"/>
      <c r="S137" s="322"/>
      <c r="T137" s="322"/>
      <c r="U137" s="322"/>
      <c r="V137" s="322">
        <f t="shared" si="10"/>
        <v>0.12055342465753426</v>
      </c>
      <c r="W137" s="322">
        <f t="shared" si="11"/>
        <v>0.12055342465753426</v>
      </c>
      <c r="X137" s="322"/>
      <c r="Y137" s="322"/>
    </row>
    <row r="138" spans="1:25">
      <c r="A138" s="322"/>
      <c r="B138" s="189" t="s">
        <v>168</v>
      </c>
      <c r="C138" s="212"/>
      <c r="D138" s="190">
        <v>0</v>
      </c>
      <c r="E138" s="289"/>
      <c r="F138" s="192"/>
      <c r="G138" s="190"/>
      <c r="H138" s="193"/>
      <c r="I138" s="194"/>
      <c r="J138" s="195"/>
      <c r="K138" s="194"/>
      <c r="L138" s="195"/>
      <c r="M138" s="208"/>
      <c r="N138" s="195"/>
      <c r="O138" s="217"/>
      <c r="P138" s="196"/>
      <c r="Q138" s="322"/>
      <c r="R138" s="322"/>
      <c r="S138" s="322"/>
      <c r="T138" s="322"/>
      <c r="U138" s="322"/>
      <c r="V138" s="322">
        <f t="shared" si="10"/>
        <v>0</v>
      </c>
      <c r="W138" s="322">
        <f t="shared" si="11"/>
        <v>0</v>
      </c>
      <c r="X138" s="322"/>
      <c r="Y138" s="322"/>
    </row>
    <row r="139" spans="1:25">
      <c r="A139" s="322"/>
      <c r="B139" s="189" t="s">
        <v>169</v>
      </c>
      <c r="C139" s="212"/>
      <c r="D139" s="190">
        <v>0</v>
      </c>
      <c r="E139" s="289"/>
      <c r="F139" s="192">
        <f>$L$6</f>
        <v>0.12055342465753426</v>
      </c>
      <c r="G139" s="190"/>
      <c r="H139" s="193"/>
      <c r="I139" s="194"/>
      <c r="J139" s="195"/>
      <c r="K139" s="194"/>
      <c r="L139" s="195"/>
      <c r="M139" s="208"/>
      <c r="N139" s="195"/>
      <c r="O139" s="217"/>
      <c r="P139" s="196"/>
      <c r="Q139" s="322"/>
      <c r="R139" s="322"/>
      <c r="S139" s="322"/>
      <c r="T139" s="322"/>
      <c r="U139" s="322"/>
      <c r="V139" s="322">
        <f t="shared" si="10"/>
        <v>0.12055342465753426</v>
      </c>
      <c r="W139" s="322">
        <f t="shared" si="11"/>
        <v>0.12055342465753426</v>
      </c>
      <c r="X139" s="322"/>
      <c r="Y139" s="322"/>
    </row>
    <row r="140" spans="1:25">
      <c r="A140" s="322"/>
      <c r="B140" s="189" t="s">
        <v>170</v>
      </c>
      <c r="C140" s="212"/>
      <c r="D140" s="190">
        <v>0</v>
      </c>
      <c r="E140" s="289"/>
      <c r="F140" s="192"/>
      <c r="G140" s="192"/>
      <c r="H140" s="193"/>
      <c r="I140" s="198"/>
      <c r="J140" s="197"/>
      <c r="K140" s="194"/>
      <c r="L140" s="195"/>
      <c r="M140" s="190"/>
      <c r="N140" s="225"/>
      <c r="O140" s="217"/>
      <c r="P140" s="196"/>
      <c r="Q140" s="322"/>
      <c r="R140" s="322"/>
      <c r="S140" s="322"/>
      <c r="T140" s="322"/>
      <c r="U140" s="322"/>
      <c r="V140" s="322">
        <f t="shared" si="10"/>
        <v>0</v>
      </c>
      <c r="W140" s="322">
        <f t="shared" si="11"/>
        <v>0</v>
      </c>
      <c r="X140" s="322"/>
      <c r="Y140" s="322"/>
    </row>
    <row r="141" spans="1:25">
      <c r="A141" s="322"/>
      <c r="B141" s="189" t="s">
        <v>171</v>
      </c>
      <c r="C141" s="212"/>
      <c r="D141" s="190">
        <v>0</v>
      </c>
      <c r="E141" s="289"/>
      <c r="F141" s="192">
        <f>$L$6</f>
        <v>0.12055342465753426</v>
      </c>
      <c r="G141" s="192"/>
      <c r="H141" s="193"/>
      <c r="I141" s="198"/>
      <c r="J141" s="197"/>
      <c r="K141" s="194"/>
      <c r="L141" s="195"/>
      <c r="M141" s="190"/>
      <c r="N141" s="191"/>
      <c r="O141" s="217"/>
      <c r="P141" s="196"/>
      <c r="Q141" s="322"/>
      <c r="R141" s="322"/>
      <c r="S141" s="322"/>
      <c r="T141" s="322"/>
      <c r="U141" s="322"/>
      <c r="V141" s="322">
        <f t="shared" si="10"/>
        <v>0.12055342465753426</v>
      </c>
      <c r="W141" s="322">
        <f t="shared" si="11"/>
        <v>0.12055342465753426</v>
      </c>
      <c r="X141" s="322"/>
      <c r="Y141" s="322"/>
    </row>
    <row r="142" spans="1:25">
      <c r="A142" s="322"/>
      <c r="B142" s="189" t="s">
        <v>172</v>
      </c>
      <c r="C142" s="212"/>
      <c r="D142" s="190">
        <v>0</v>
      </c>
      <c r="E142" s="289"/>
      <c r="F142" s="192"/>
      <c r="G142" s="192"/>
      <c r="H142" s="193"/>
      <c r="I142" s="198"/>
      <c r="J142" s="197"/>
      <c r="K142" s="200"/>
      <c r="L142" s="195"/>
      <c r="M142" s="190"/>
      <c r="N142" s="225"/>
      <c r="O142" s="217"/>
      <c r="P142" s="196"/>
      <c r="Q142" s="322"/>
      <c r="R142" s="322"/>
      <c r="S142" s="322"/>
      <c r="T142" s="322"/>
      <c r="U142" s="322"/>
      <c r="V142" s="322">
        <f t="shared" si="10"/>
        <v>0</v>
      </c>
      <c r="W142" s="322">
        <f t="shared" si="11"/>
        <v>0</v>
      </c>
      <c r="X142" s="322"/>
      <c r="Y142" s="322"/>
    </row>
    <row r="143" spans="1:25">
      <c r="A143" s="322"/>
      <c r="B143" s="189" t="s">
        <v>173</v>
      </c>
      <c r="C143" s="212"/>
      <c r="D143" s="190">
        <v>0</v>
      </c>
      <c r="E143" s="289"/>
      <c r="F143" s="192">
        <f>$L$6</f>
        <v>0.12055342465753426</v>
      </c>
      <c r="G143" s="192"/>
      <c r="H143" s="193"/>
      <c r="I143" s="194"/>
      <c r="J143" s="197"/>
      <c r="K143" s="200"/>
      <c r="L143" s="195"/>
      <c r="M143" s="190"/>
      <c r="N143" s="225"/>
      <c r="O143" s="217"/>
      <c r="P143" s="196"/>
      <c r="Q143" s="322"/>
      <c r="R143" s="322"/>
      <c r="S143" s="322"/>
      <c r="T143" s="322"/>
      <c r="U143" s="322"/>
      <c r="V143" s="322">
        <f t="shared" si="10"/>
        <v>0.12055342465753426</v>
      </c>
      <c r="W143" s="322">
        <f t="shared" si="11"/>
        <v>0.12055342465753426</v>
      </c>
      <c r="X143" s="322"/>
      <c r="Y143" s="322"/>
    </row>
    <row r="144" spans="1:25">
      <c r="A144" s="322"/>
      <c r="B144" s="189" t="s">
        <v>174</v>
      </c>
      <c r="C144" s="212"/>
      <c r="D144" s="190">
        <v>0</v>
      </c>
      <c r="E144" s="289"/>
      <c r="F144" s="192"/>
      <c r="G144" s="192"/>
      <c r="H144" s="193"/>
      <c r="I144" s="194"/>
      <c r="J144" s="197"/>
      <c r="K144" s="200"/>
      <c r="L144" s="195"/>
      <c r="M144" s="190"/>
      <c r="N144" s="225"/>
      <c r="O144" s="217"/>
      <c r="P144" s="196"/>
      <c r="Q144" s="322"/>
      <c r="R144" s="322"/>
      <c r="S144" s="322"/>
      <c r="T144" s="322"/>
      <c r="U144" s="322"/>
      <c r="V144" s="322">
        <f t="shared" si="10"/>
        <v>0</v>
      </c>
      <c r="W144" s="322">
        <f t="shared" si="11"/>
        <v>0</v>
      </c>
      <c r="X144" s="322"/>
      <c r="Y144" s="322"/>
    </row>
    <row r="145" spans="1:25">
      <c r="A145" s="322"/>
      <c r="B145" s="189" t="s">
        <v>175</v>
      </c>
      <c r="C145" s="212"/>
      <c r="D145" s="190">
        <v>0</v>
      </c>
      <c r="E145" s="289"/>
      <c r="F145" s="192">
        <f>$L$6</f>
        <v>0.12055342465753426</v>
      </c>
      <c r="G145" s="192"/>
      <c r="H145" s="193"/>
      <c r="I145" s="194"/>
      <c r="J145" s="197"/>
      <c r="K145" s="194"/>
      <c r="L145" s="195"/>
      <c r="M145" s="190"/>
      <c r="N145" s="225"/>
      <c r="O145" s="217"/>
      <c r="P145" s="196"/>
      <c r="Q145" s="322"/>
      <c r="R145" s="322"/>
      <c r="S145" s="322"/>
      <c r="T145" s="322"/>
      <c r="U145" s="322"/>
      <c r="V145" s="322">
        <f t="shared" si="10"/>
        <v>0.12055342465753426</v>
      </c>
      <c r="W145" s="322">
        <f t="shared" si="11"/>
        <v>0.12055342465753426</v>
      </c>
      <c r="X145" s="322"/>
      <c r="Y145" s="322"/>
    </row>
    <row r="146" spans="1:25">
      <c r="A146" s="322"/>
      <c r="B146" s="189" t="s">
        <v>176</v>
      </c>
      <c r="C146" s="212"/>
      <c r="D146" s="190">
        <v>0</v>
      </c>
      <c r="E146" s="289"/>
      <c r="F146" s="192"/>
      <c r="G146" s="192"/>
      <c r="H146" s="193"/>
      <c r="I146" s="198"/>
      <c r="J146" s="197"/>
      <c r="K146" s="199"/>
      <c r="L146" s="195"/>
      <c r="M146" s="190"/>
      <c r="N146" s="225"/>
      <c r="O146" s="217"/>
      <c r="P146" s="196"/>
      <c r="Q146" s="322"/>
      <c r="R146" s="322"/>
      <c r="S146" s="322"/>
      <c r="T146" s="322"/>
      <c r="U146" s="322"/>
      <c r="V146" s="322">
        <f t="shared" si="10"/>
        <v>0</v>
      </c>
      <c r="W146" s="322">
        <f t="shared" si="11"/>
        <v>0</v>
      </c>
      <c r="X146" s="322"/>
      <c r="Y146" s="322"/>
    </row>
    <row r="147" spans="1:25">
      <c r="A147" s="322"/>
      <c r="B147" s="189" t="s">
        <v>177</v>
      </c>
      <c r="C147" s="212"/>
      <c r="D147" s="190">
        <v>0</v>
      </c>
      <c r="E147" s="289"/>
      <c r="F147" s="192">
        <f>$L$6</f>
        <v>0.12055342465753426</v>
      </c>
      <c r="G147" s="192"/>
      <c r="H147" s="193"/>
      <c r="I147" s="198"/>
      <c r="J147" s="197"/>
      <c r="K147" s="199"/>
      <c r="L147" s="195"/>
      <c r="M147" s="209"/>
      <c r="N147" s="195"/>
      <c r="O147" s="217"/>
      <c r="P147" s="196"/>
      <c r="Q147" s="322"/>
      <c r="R147" s="322"/>
      <c r="S147" s="322"/>
      <c r="T147" s="322"/>
      <c r="U147" s="322"/>
      <c r="V147" s="322">
        <f t="shared" si="10"/>
        <v>0.12055342465753426</v>
      </c>
      <c r="W147" s="322">
        <f t="shared" si="11"/>
        <v>0.12055342465753426</v>
      </c>
      <c r="X147" s="322"/>
      <c r="Y147" s="322"/>
    </row>
    <row r="148" spans="1:25">
      <c r="A148" s="322"/>
      <c r="B148" s="189" t="s">
        <v>178</v>
      </c>
      <c r="C148" s="212"/>
      <c r="D148" s="190">
        <v>0</v>
      </c>
      <c r="E148" s="289"/>
      <c r="F148" s="192"/>
      <c r="G148" s="192"/>
      <c r="H148" s="193"/>
      <c r="I148" s="198"/>
      <c r="J148" s="197"/>
      <c r="K148" s="197"/>
      <c r="L148" s="197"/>
      <c r="M148" s="209"/>
      <c r="N148" s="195"/>
      <c r="O148" s="217"/>
      <c r="P148" s="196"/>
      <c r="Q148" s="322"/>
      <c r="R148" s="322"/>
      <c r="S148" s="322"/>
      <c r="T148" s="322"/>
      <c r="U148" s="322"/>
      <c r="V148" s="322">
        <f t="shared" si="10"/>
        <v>0</v>
      </c>
      <c r="W148" s="322">
        <f t="shared" si="11"/>
        <v>0</v>
      </c>
      <c r="X148" s="322"/>
      <c r="Y148" s="322"/>
    </row>
    <row r="149" spans="1:25">
      <c r="A149" s="322"/>
      <c r="B149" s="189" t="s">
        <v>179</v>
      </c>
      <c r="C149" s="212"/>
      <c r="D149" s="190">
        <v>0</v>
      </c>
      <c r="E149" s="289"/>
      <c r="F149" s="192">
        <f>$L$6</f>
        <v>0.12055342465753426</v>
      </c>
      <c r="G149" s="192"/>
      <c r="H149" s="193"/>
      <c r="I149" s="198"/>
      <c r="J149" s="197"/>
      <c r="K149" s="226"/>
      <c r="L149" s="226"/>
      <c r="M149" s="209"/>
      <c r="N149" s="195"/>
      <c r="O149" s="217"/>
      <c r="P149" s="196"/>
      <c r="Q149" s="322"/>
      <c r="R149" s="322"/>
      <c r="S149" s="322"/>
      <c r="T149" s="322"/>
      <c r="U149" s="322"/>
      <c r="V149" s="322">
        <f t="shared" si="10"/>
        <v>0.12055342465753426</v>
      </c>
      <c r="W149" s="322">
        <f t="shared" si="11"/>
        <v>0.12055342465753426</v>
      </c>
      <c r="X149" s="322"/>
      <c r="Y149" s="322"/>
    </row>
    <row r="150" spans="1:25">
      <c r="A150" s="322"/>
      <c r="B150" s="189" t="s">
        <v>180</v>
      </c>
      <c r="C150" s="212"/>
      <c r="D150" s="190">
        <v>0</v>
      </c>
      <c r="E150" s="289"/>
      <c r="F150" s="192"/>
      <c r="G150" s="192">
        <f>$L$8</f>
        <v>8.0630640000000003E-2</v>
      </c>
      <c r="H150" s="193"/>
      <c r="I150" s="198"/>
      <c r="J150" s="197">
        <f>$L$15</f>
        <v>2.5499999999999998E-2</v>
      </c>
      <c r="K150" s="197"/>
      <c r="L150" s="226"/>
      <c r="M150" s="209"/>
      <c r="N150" s="195"/>
      <c r="O150" s="217"/>
      <c r="P150" s="196"/>
      <c r="Q150" s="322"/>
      <c r="R150" s="322"/>
      <c r="S150" s="322"/>
      <c r="T150" s="322"/>
      <c r="U150" s="322"/>
      <c r="V150" s="322">
        <f t="shared" si="10"/>
        <v>0.20813064000000001</v>
      </c>
      <c r="W150" s="322">
        <f t="shared" si="11"/>
        <v>0.23363064</v>
      </c>
      <c r="X150" s="322"/>
      <c r="Y150" s="322"/>
    </row>
    <row r="151" spans="1:25">
      <c r="A151" s="322"/>
      <c r="B151" s="189" t="s">
        <v>181</v>
      </c>
      <c r="C151" s="213">
        <f>$L$3</f>
        <v>1</v>
      </c>
      <c r="D151" s="190">
        <v>0</v>
      </c>
      <c r="E151" s="289">
        <f>$L$11</f>
        <v>1.89</v>
      </c>
      <c r="F151" s="192">
        <f>$L$6</f>
        <v>0.12055342465753426</v>
      </c>
      <c r="G151" s="192">
        <f>$L$8</f>
        <v>8.0630640000000003E-2</v>
      </c>
      <c r="H151" s="193"/>
      <c r="I151" s="198">
        <f>$L$13</f>
        <v>0.22</v>
      </c>
      <c r="J151" s="197">
        <f>$L$15</f>
        <v>2.5499999999999998E-2</v>
      </c>
      <c r="K151" s="197"/>
      <c r="L151" s="226"/>
      <c r="M151" s="209"/>
      <c r="N151" s="197">
        <f>$L$19</f>
        <v>0.55000000000000004</v>
      </c>
      <c r="O151" s="217"/>
      <c r="P151" s="196"/>
      <c r="Q151" s="322"/>
      <c r="R151" s="322"/>
      <c r="S151" s="322"/>
      <c r="T151" s="322"/>
      <c r="U151" s="322"/>
      <c r="V151" s="322">
        <f t="shared" si="10"/>
        <v>7.0686840646575346</v>
      </c>
      <c r="W151" s="322">
        <f t="shared" si="11"/>
        <v>7.8641840646575343</v>
      </c>
      <c r="X151" s="322"/>
      <c r="Y151" s="322"/>
    </row>
    <row r="152" spans="1:25">
      <c r="A152" s="322"/>
      <c r="B152" s="189" t="s">
        <v>182</v>
      </c>
      <c r="C152" s="213"/>
      <c r="D152" s="190">
        <v>0</v>
      </c>
      <c r="E152" s="289"/>
      <c r="F152" s="192"/>
      <c r="G152" s="192">
        <f>$L$8</f>
        <v>8.0630640000000003E-2</v>
      </c>
      <c r="H152" s="193"/>
      <c r="I152" s="194"/>
      <c r="J152" s="197">
        <f>$L$15</f>
        <v>2.5499999999999998E-2</v>
      </c>
      <c r="K152" s="200"/>
      <c r="L152" s="226"/>
      <c r="M152" s="209"/>
      <c r="N152" s="195"/>
      <c r="O152" s="220">
        <f>$L$4</f>
        <v>0.99900000000000011</v>
      </c>
      <c r="P152" s="196"/>
      <c r="Q152" s="322"/>
      <c r="R152" s="322"/>
      <c r="S152" s="322"/>
      <c r="T152" s="322"/>
      <c r="U152" s="322"/>
      <c r="V152" s="322">
        <f t="shared" si="10"/>
        <v>1.2071306400000001</v>
      </c>
      <c r="W152" s="322">
        <f t="shared" si="11"/>
        <v>1.2326306400000002</v>
      </c>
      <c r="X152" s="322"/>
      <c r="Y152" s="322"/>
    </row>
    <row r="153" spans="1:25">
      <c r="A153" s="322"/>
      <c r="B153" s="189" t="s">
        <v>183</v>
      </c>
      <c r="C153" s="213"/>
      <c r="D153" s="190">
        <v>0</v>
      </c>
      <c r="E153" s="289"/>
      <c r="F153" s="192">
        <f>$L$6</f>
        <v>0.12055342465753426</v>
      </c>
      <c r="G153" s="192">
        <f>$L$8</f>
        <v>8.0630640000000003E-2</v>
      </c>
      <c r="H153" s="193"/>
      <c r="I153" s="194"/>
      <c r="J153" s="197">
        <f>$L$15</f>
        <v>2.5499999999999998E-2</v>
      </c>
      <c r="K153" s="191"/>
      <c r="L153" s="195"/>
      <c r="M153" s="209"/>
      <c r="N153" s="195"/>
      <c r="O153" s="217"/>
      <c r="P153" s="196"/>
      <c r="Q153" s="322"/>
      <c r="R153" s="322"/>
      <c r="S153" s="322"/>
      <c r="T153" s="322"/>
      <c r="U153" s="322"/>
      <c r="V153" s="322">
        <f t="shared" si="10"/>
        <v>0.32868406465753425</v>
      </c>
      <c r="W153" s="322">
        <f t="shared" si="11"/>
        <v>0.35418406465753427</v>
      </c>
      <c r="X153" s="322"/>
      <c r="Y153" s="322"/>
    </row>
    <row r="154" spans="1:25">
      <c r="A154" s="322"/>
      <c r="B154" s="189" t="s">
        <v>184</v>
      </c>
      <c r="C154" s="212"/>
      <c r="D154" s="190">
        <v>0</v>
      </c>
      <c r="E154" s="289"/>
      <c r="F154" s="192"/>
      <c r="G154" s="192"/>
      <c r="H154" s="193"/>
      <c r="I154" s="194"/>
      <c r="J154" s="197"/>
      <c r="K154" s="199"/>
      <c r="L154" s="195"/>
      <c r="M154" s="209"/>
      <c r="N154" s="195"/>
      <c r="O154" s="217"/>
      <c r="P154" s="196"/>
      <c r="Q154" s="322"/>
      <c r="R154" s="322"/>
      <c r="S154" s="322"/>
      <c r="T154" s="322"/>
      <c r="U154" s="322"/>
      <c r="V154" s="322">
        <f t="shared" si="10"/>
        <v>0</v>
      </c>
      <c r="W154" s="322">
        <f t="shared" si="11"/>
        <v>0</v>
      </c>
      <c r="X154" s="322"/>
      <c r="Y154" s="322"/>
    </row>
    <row r="155" spans="1:25">
      <c r="A155" s="322"/>
      <c r="B155" s="189" t="s">
        <v>185</v>
      </c>
      <c r="C155" s="212"/>
      <c r="D155" s="190">
        <v>0</v>
      </c>
      <c r="E155" s="289"/>
      <c r="F155" s="192">
        <f>$L$6</f>
        <v>0.12055342465753426</v>
      </c>
      <c r="G155" s="192"/>
      <c r="H155" s="193"/>
      <c r="I155" s="194"/>
      <c r="J155" s="197"/>
      <c r="K155" s="199"/>
      <c r="L155" s="195"/>
      <c r="M155" s="209"/>
      <c r="N155" s="195"/>
      <c r="O155" s="217"/>
      <c r="P155" s="196"/>
      <c r="Q155" s="322"/>
      <c r="R155" s="322"/>
      <c r="S155" s="322"/>
      <c r="T155" s="322"/>
      <c r="U155" s="322"/>
      <c r="V155" s="322">
        <f t="shared" si="10"/>
        <v>0.12055342465753426</v>
      </c>
      <c r="W155" s="322">
        <f t="shared" si="11"/>
        <v>0.12055342465753426</v>
      </c>
      <c r="X155" s="322"/>
      <c r="Y155" s="322"/>
    </row>
    <row r="156" spans="1:25">
      <c r="A156" s="322"/>
      <c r="B156" s="230" t="s">
        <v>186</v>
      </c>
      <c r="C156" s="217"/>
      <c r="D156" s="190">
        <v>0</v>
      </c>
      <c r="E156" s="227"/>
      <c r="F156" s="192"/>
      <c r="G156" s="192"/>
      <c r="H156" s="193"/>
      <c r="I156" s="194"/>
      <c r="J156" s="197"/>
      <c r="K156" s="195"/>
      <c r="L156" s="195"/>
      <c r="M156" s="190"/>
      <c r="N156" s="195"/>
      <c r="O156" s="217"/>
      <c r="P156" s="196"/>
      <c r="Q156" s="322"/>
      <c r="R156" s="322"/>
      <c r="S156" s="322"/>
      <c r="T156" s="322"/>
      <c r="U156" s="322"/>
      <c r="V156" s="322">
        <f t="shared" si="10"/>
        <v>0</v>
      </c>
      <c r="W156" s="322">
        <f t="shared" si="11"/>
        <v>0</v>
      </c>
      <c r="X156" s="322"/>
      <c r="Y156" s="322"/>
    </row>
    <row r="157" spans="1:25">
      <c r="A157" s="322"/>
      <c r="B157" s="189" t="s">
        <v>187</v>
      </c>
      <c r="C157" s="217"/>
      <c r="D157" s="190">
        <v>0</v>
      </c>
      <c r="E157" s="227"/>
      <c r="F157" s="192">
        <f>$L$6</f>
        <v>0.12055342465753426</v>
      </c>
      <c r="G157" s="192"/>
      <c r="H157" s="193"/>
      <c r="I157" s="194"/>
      <c r="J157" s="197"/>
      <c r="K157" s="195"/>
      <c r="L157" s="195"/>
      <c r="M157" s="190"/>
      <c r="N157" s="195"/>
      <c r="O157" s="217"/>
      <c r="P157" s="196"/>
      <c r="Q157" s="322"/>
      <c r="R157" s="322"/>
      <c r="S157" s="322"/>
      <c r="T157" s="322"/>
      <c r="U157" s="322"/>
      <c r="V157" s="322">
        <f t="shared" si="10"/>
        <v>0.12055342465753426</v>
      </c>
      <c r="W157" s="322">
        <f t="shared" si="11"/>
        <v>0.12055342465753426</v>
      </c>
      <c r="X157" s="322"/>
      <c r="Y157" s="322"/>
    </row>
    <row r="158" spans="1:25">
      <c r="A158" s="322"/>
      <c r="B158" s="189" t="s">
        <v>188</v>
      </c>
      <c r="C158" s="217"/>
      <c r="D158" s="190">
        <v>0</v>
      </c>
      <c r="E158" s="227"/>
      <c r="F158" s="192"/>
      <c r="G158" s="192"/>
      <c r="H158" s="193"/>
      <c r="I158" s="194"/>
      <c r="J158" s="197"/>
      <c r="K158" s="195"/>
      <c r="L158" s="195"/>
      <c r="M158" s="190"/>
      <c r="N158" s="195"/>
      <c r="O158" s="217"/>
      <c r="P158" s="196"/>
      <c r="Q158" s="322"/>
      <c r="R158" s="322"/>
      <c r="S158" s="322"/>
      <c r="T158" s="322"/>
      <c r="U158" s="322"/>
      <c r="V158" s="322">
        <f t="shared" si="10"/>
        <v>0</v>
      </c>
      <c r="W158" s="322">
        <f t="shared" si="11"/>
        <v>0</v>
      </c>
      <c r="X158" s="322"/>
      <c r="Y158" s="322"/>
    </row>
    <row r="159" spans="1:25">
      <c r="A159" s="322"/>
      <c r="B159" s="189" t="s">
        <v>189</v>
      </c>
      <c r="C159" s="217"/>
      <c r="D159" s="190">
        <v>0</v>
      </c>
      <c r="E159" s="227"/>
      <c r="F159" s="192">
        <f>$L$6</f>
        <v>0.12055342465753426</v>
      </c>
      <c r="G159" s="192"/>
      <c r="H159" s="193"/>
      <c r="I159" s="194"/>
      <c r="J159" s="197"/>
      <c r="K159" s="195"/>
      <c r="L159" s="195"/>
      <c r="M159" s="190"/>
      <c r="N159" s="195"/>
      <c r="O159" s="217"/>
      <c r="P159" s="196"/>
      <c r="Q159" s="322"/>
      <c r="R159" s="322"/>
      <c r="S159" s="322"/>
      <c r="T159" s="322"/>
      <c r="U159" s="322"/>
      <c r="V159" s="322">
        <f t="shared" si="10"/>
        <v>0.12055342465753426</v>
      </c>
      <c r="W159" s="322">
        <f t="shared" si="11"/>
        <v>0.12055342465753426</v>
      </c>
      <c r="X159" s="322"/>
      <c r="Y159" s="322"/>
    </row>
    <row r="160" spans="1:25">
      <c r="A160" s="322"/>
      <c r="B160" s="189" t="s">
        <v>190</v>
      </c>
      <c r="C160" s="217"/>
      <c r="D160" s="190">
        <v>0</v>
      </c>
      <c r="E160" s="227"/>
      <c r="F160" s="192"/>
      <c r="G160" s="192"/>
      <c r="H160" s="193"/>
      <c r="I160" s="194"/>
      <c r="J160" s="197"/>
      <c r="K160" s="195"/>
      <c r="L160" s="195"/>
      <c r="M160" s="190"/>
      <c r="N160" s="195"/>
      <c r="O160" s="217"/>
      <c r="P160" s="196"/>
      <c r="Q160" s="322"/>
      <c r="R160" s="322"/>
      <c r="S160" s="322"/>
      <c r="T160" s="322"/>
      <c r="U160" s="322"/>
      <c r="V160" s="322">
        <f t="shared" si="10"/>
        <v>0</v>
      </c>
      <c r="W160" s="322">
        <f t="shared" si="11"/>
        <v>0</v>
      </c>
      <c r="X160" s="322"/>
      <c r="Y160" s="322"/>
    </row>
    <row r="161" spans="1:25">
      <c r="A161" s="322"/>
      <c r="B161" s="189" t="s">
        <v>191</v>
      </c>
      <c r="C161" s="217"/>
      <c r="D161" s="190">
        <v>0</v>
      </c>
      <c r="E161" s="227"/>
      <c r="F161" s="192">
        <f>$L$6</f>
        <v>0.12055342465753426</v>
      </c>
      <c r="G161" s="192"/>
      <c r="H161" s="193"/>
      <c r="I161" s="194"/>
      <c r="J161" s="197"/>
      <c r="K161" s="195"/>
      <c r="L161" s="195"/>
      <c r="M161" s="190"/>
      <c r="N161" s="195"/>
      <c r="O161" s="217"/>
      <c r="P161" s="196"/>
      <c r="Q161" s="322"/>
      <c r="R161" s="322"/>
      <c r="S161" s="322"/>
      <c r="T161" s="322"/>
      <c r="U161" s="322"/>
      <c r="V161" s="322">
        <f t="shared" si="10"/>
        <v>0.12055342465753426</v>
      </c>
      <c r="W161" s="322">
        <f t="shared" si="11"/>
        <v>0.12055342465753426</v>
      </c>
      <c r="X161" s="322"/>
      <c r="Y161" s="322"/>
    </row>
    <row r="162" spans="1:25">
      <c r="A162" s="322"/>
      <c r="B162" s="189" t="s">
        <v>192</v>
      </c>
      <c r="C162" s="217"/>
      <c r="D162" s="209">
        <v>0</v>
      </c>
      <c r="E162" s="227"/>
      <c r="F162" s="192"/>
      <c r="G162" s="192"/>
      <c r="H162" s="193"/>
      <c r="I162" s="194"/>
      <c r="J162" s="197"/>
      <c r="K162" s="195"/>
      <c r="L162" s="195"/>
      <c r="M162" s="190"/>
      <c r="N162" s="195"/>
      <c r="O162" s="217"/>
      <c r="P162" s="196"/>
      <c r="Q162" s="322"/>
      <c r="R162" s="322"/>
      <c r="S162" s="322"/>
      <c r="T162" s="322"/>
      <c r="U162" s="322"/>
      <c r="V162" s="322">
        <f t="shared" si="10"/>
        <v>0</v>
      </c>
      <c r="W162" s="322">
        <f t="shared" si="11"/>
        <v>0</v>
      </c>
      <c r="X162" s="322"/>
      <c r="Y162" s="322"/>
    </row>
    <row r="163" spans="1:25">
      <c r="A163" s="322"/>
      <c r="B163" s="189" t="s">
        <v>193</v>
      </c>
      <c r="C163" s="217"/>
      <c r="D163" s="209">
        <v>0</v>
      </c>
      <c r="E163" s="227"/>
      <c r="F163" s="192">
        <f>$L$6</f>
        <v>0.12055342465753426</v>
      </c>
      <c r="G163" s="192"/>
      <c r="H163" s="193"/>
      <c r="I163" s="194"/>
      <c r="J163" s="197"/>
      <c r="K163" s="195"/>
      <c r="L163" s="195"/>
      <c r="M163" s="190"/>
      <c r="N163" s="195"/>
      <c r="O163" s="217"/>
      <c r="P163" s="196"/>
      <c r="Q163" s="322"/>
      <c r="R163" s="322"/>
      <c r="S163" s="322"/>
      <c r="T163" s="322"/>
      <c r="U163" s="322"/>
      <c r="V163" s="322">
        <f t="shared" si="10"/>
        <v>0.12055342465753426</v>
      </c>
      <c r="W163" s="322">
        <f t="shared" si="11"/>
        <v>0.12055342465753426</v>
      </c>
      <c r="X163" s="322"/>
      <c r="Y163" s="322"/>
    </row>
    <row r="164" spans="1:25">
      <c r="A164" s="322"/>
      <c r="B164" s="189" t="s">
        <v>194</v>
      </c>
      <c r="C164" s="217"/>
      <c r="D164" s="209">
        <v>0</v>
      </c>
      <c r="E164" s="227"/>
      <c r="F164" s="192"/>
      <c r="G164" s="192"/>
      <c r="H164" s="193"/>
      <c r="I164" s="194"/>
      <c r="J164" s="197"/>
      <c r="K164" s="195"/>
      <c r="L164" s="195"/>
      <c r="M164" s="190"/>
      <c r="N164" s="195"/>
      <c r="O164" s="217"/>
      <c r="P164" s="196"/>
      <c r="Q164" s="322"/>
      <c r="R164" s="322"/>
      <c r="S164" s="322"/>
      <c r="T164" s="322"/>
      <c r="U164" s="322"/>
      <c r="V164" s="322">
        <f t="shared" si="10"/>
        <v>0</v>
      </c>
      <c r="W164" s="322">
        <f t="shared" si="11"/>
        <v>0</v>
      </c>
      <c r="X164" s="322"/>
      <c r="Y164" s="322"/>
    </row>
    <row r="165" spans="1:25">
      <c r="A165" s="322"/>
      <c r="B165" s="189" t="s">
        <v>195</v>
      </c>
      <c r="C165" s="217"/>
      <c r="D165" s="209">
        <v>0</v>
      </c>
      <c r="E165" s="227"/>
      <c r="F165" s="192">
        <f>$L$6</f>
        <v>0.12055342465753426</v>
      </c>
      <c r="G165" s="192"/>
      <c r="H165" s="193"/>
      <c r="I165" s="194"/>
      <c r="J165" s="197"/>
      <c r="K165" s="195"/>
      <c r="L165" s="195"/>
      <c r="M165" s="190"/>
      <c r="N165" s="195"/>
      <c r="O165" s="217"/>
      <c r="P165" s="196"/>
      <c r="Q165" s="322"/>
      <c r="R165" s="322"/>
      <c r="S165" s="322"/>
      <c r="T165" s="322"/>
      <c r="U165" s="322"/>
      <c r="V165" s="322">
        <f t="shared" si="10"/>
        <v>0.12055342465753426</v>
      </c>
      <c r="W165" s="322">
        <f t="shared" si="11"/>
        <v>0.12055342465753426</v>
      </c>
      <c r="X165" s="322"/>
      <c r="Y165" s="322"/>
    </row>
    <row r="166" spans="1:25">
      <c r="A166" s="322"/>
      <c r="B166" s="189" t="s">
        <v>196</v>
      </c>
      <c r="C166" s="213">
        <f>$L$3*1</f>
        <v>1</v>
      </c>
      <c r="D166" s="193">
        <f>$L$5</f>
        <v>1.5956164383561646</v>
      </c>
      <c r="E166" s="289">
        <f>$L$11</f>
        <v>1.89</v>
      </c>
      <c r="F166" s="192"/>
      <c r="G166" s="192">
        <f t="shared" ref="G166:G180" si="12">$L$8</f>
        <v>8.0630640000000003E-2</v>
      </c>
      <c r="H166" s="193"/>
      <c r="I166" s="198">
        <f>$L$13</f>
        <v>0.22</v>
      </c>
      <c r="J166" s="197">
        <f t="shared" ref="J166:J180" si="13">$L$15</f>
        <v>2.5499999999999998E-2</v>
      </c>
      <c r="K166" s="200">
        <f>$L$16</f>
        <v>1.6</v>
      </c>
      <c r="L166" s="197">
        <f>$L$18</f>
        <v>2E-3</v>
      </c>
      <c r="M166" s="209">
        <f t="shared" ref="M166:M180" si="14">0.16</f>
        <v>0.16</v>
      </c>
      <c r="N166" s="195"/>
      <c r="O166" s="217"/>
      <c r="P166" s="196"/>
      <c r="Q166" s="322"/>
      <c r="R166" s="322"/>
      <c r="S166" s="322"/>
      <c r="T166" s="322"/>
      <c r="U166" s="322"/>
      <c r="V166" s="322">
        <f t="shared" si="10"/>
        <v>7.5637470783561653</v>
      </c>
      <c r="W166" s="322">
        <f t="shared" si="11"/>
        <v>7.8112470783561649</v>
      </c>
      <c r="X166" s="322"/>
      <c r="Y166" s="322"/>
    </row>
    <row r="167" spans="1:25">
      <c r="A167" s="322"/>
      <c r="B167" s="189" t="s">
        <v>197</v>
      </c>
      <c r="C167" s="213">
        <f>$L$3*1</f>
        <v>1</v>
      </c>
      <c r="D167" s="193">
        <f>$L$5</f>
        <v>1.5956164383561646</v>
      </c>
      <c r="E167" s="227"/>
      <c r="F167" s="192">
        <f>$L$6</f>
        <v>0.12055342465753426</v>
      </c>
      <c r="G167" s="192">
        <f t="shared" si="12"/>
        <v>8.0630640000000003E-2</v>
      </c>
      <c r="H167" s="193"/>
      <c r="I167" s="195"/>
      <c r="J167" s="197">
        <f t="shared" si="13"/>
        <v>2.5499999999999998E-2</v>
      </c>
      <c r="K167" s="200">
        <f>$L$16</f>
        <v>1.6</v>
      </c>
      <c r="L167" s="197">
        <f>$L$18</f>
        <v>2E-3</v>
      </c>
      <c r="M167" s="209">
        <f t="shared" si="14"/>
        <v>0.16</v>
      </c>
      <c r="N167" s="195"/>
      <c r="O167" s="217"/>
      <c r="P167" s="196"/>
      <c r="Q167" s="322"/>
      <c r="R167" s="322"/>
      <c r="S167" s="322"/>
      <c r="T167" s="322"/>
      <c r="U167" s="322"/>
      <c r="V167" s="322">
        <f t="shared" si="10"/>
        <v>4.6943005030136984</v>
      </c>
      <c r="W167" s="322">
        <f t="shared" si="11"/>
        <v>4.7218005030136982</v>
      </c>
      <c r="X167" s="322"/>
      <c r="Y167" s="322"/>
    </row>
    <row r="168" spans="1:25">
      <c r="A168" s="322"/>
      <c r="B168" s="189" t="s">
        <v>198</v>
      </c>
      <c r="C168" s="217"/>
      <c r="D168" s="209">
        <v>0</v>
      </c>
      <c r="E168" s="227"/>
      <c r="F168" s="192"/>
      <c r="G168" s="192">
        <f t="shared" si="12"/>
        <v>8.0630640000000003E-2</v>
      </c>
      <c r="H168" s="193"/>
      <c r="I168" s="195"/>
      <c r="J168" s="197">
        <f t="shared" si="13"/>
        <v>2.5499999999999998E-2</v>
      </c>
      <c r="K168" s="195"/>
      <c r="L168" s="197">
        <f>$L$18</f>
        <v>2E-3</v>
      </c>
      <c r="M168" s="209">
        <f t="shared" si="14"/>
        <v>0.16</v>
      </c>
      <c r="N168" s="195"/>
      <c r="O168" s="217"/>
      <c r="P168" s="196"/>
      <c r="Q168" s="322"/>
      <c r="R168" s="322"/>
      <c r="S168" s="322"/>
      <c r="T168" s="322"/>
      <c r="U168" s="322"/>
      <c r="V168" s="322">
        <f t="shared" si="10"/>
        <v>0.37813063999999996</v>
      </c>
      <c r="W168" s="322">
        <f t="shared" si="11"/>
        <v>0.40563063999999999</v>
      </c>
      <c r="X168" s="322"/>
      <c r="Y168" s="322"/>
    </row>
    <row r="169" spans="1:25">
      <c r="A169" s="322"/>
      <c r="B169" s="189" t="s">
        <v>199</v>
      </c>
      <c r="C169" s="217"/>
      <c r="D169" s="209">
        <v>0</v>
      </c>
      <c r="E169" s="227"/>
      <c r="F169" s="192">
        <f>$L$6</f>
        <v>0.12055342465753426</v>
      </c>
      <c r="G169" s="192">
        <f t="shared" si="12"/>
        <v>8.0630640000000003E-2</v>
      </c>
      <c r="H169" s="193"/>
      <c r="I169" s="195"/>
      <c r="J169" s="197">
        <f t="shared" si="13"/>
        <v>2.5499999999999998E-2</v>
      </c>
      <c r="K169" s="195"/>
      <c r="L169" s="195"/>
      <c r="M169" s="209">
        <f>0.16</f>
        <v>0.16</v>
      </c>
      <c r="N169" s="195"/>
      <c r="O169" s="220">
        <f>$L$4</f>
        <v>0.99900000000000011</v>
      </c>
      <c r="P169" s="196"/>
      <c r="Q169" s="322"/>
      <c r="R169" s="322"/>
      <c r="S169" s="322"/>
      <c r="T169" s="322"/>
      <c r="U169" s="322"/>
      <c r="V169" s="322">
        <f t="shared" si="10"/>
        <v>1.4876840646575342</v>
      </c>
      <c r="W169" s="322">
        <f t="shared" si="11"/>
        <v>1.5131840646575343</v>
      </c>
      <c r="X169" s="322"/>
      <c r="Y169" s="322"/>
    </row>
    <row r="170" spans="1:25">
      <c r="A170" s="322"/>
      <c r="B170" s="189" t="s">
        <v>200</v>
      </c>
      <c r="C170" s="227"/>
      <c r="D170" s="209">
        <v>0</v>
      </c>
      <c r="E170" s="227"/>
      <c r="F170" s="192"/>
      <c r="G170" s="192">
        <f t="shared" si="12"/>
        <v>8.0630640000000003E-2</v>
      </c>
      <c r="H170" s="193">
        <f>$L$9</f>
        <v>0.69</v>
      </c>
      <c r="I170" s="195"/>
      <c r="J170" s="197">
        <f t="shared" si="13"/>
        <v>2.5499999999999998E-2</v>
      </c>
      <c r="K170" s="195"/>
      <c r="L170" s="195"/>
      <c r="M170" s="209">
        <f t="shared" si="14"/>
        <v>0.16</v>
      </c>
      <c r="N170" s="195"/>
      <c r="O170" s="217"/>
      <c r="P170" s="196"/>
      <c r="Q170" s="322"/>
      <c r="R170" s="322"/>
      <c r="S170" s="322"/>
      <c r="T170" s="322"/>
      <c r="U170" s="322"/>
      <c r="V170" s="322">
        <f t="shared" si="10"/>
        <v>1.0581306399999999</v>
      </c>
      <c r="W170" s="322">
        <f t="shared" si="11"/>
        <v>1.08363064</v>
      </c>
      <c r="X170" s="322"/>
      <c r="Y170" s="322"/>
    </row>
    <row r="171" spans="1:25">
      <c r="A171" s="322"/>
      <c r="B171" s="189" t="s">
        <v>201</v>
      </c>
      <c r="C171" s="227"/>
      <c r="D171" s="209">
        <v>0</v>
      </c>
      <c r="E171" s="227"/>
      <c r="F171" s="192">
        <f>$L$6</f>
        <v>0.12055342465753426</v>
      </c>
      <c r="G171" s="192">
        <f t="shared" si="12"/>
        <v>8.0630640000000003E-2</v>
      </c>
      <c r="H171" s="193">
        <f>$L$10</f>
        <v>0.8</v>
      </c>
      <c r="I171" s="198">
        <f>$L$13</f>
        <v>0.22</v>
      </c>
      <c r="J171" s="197">
        <f t="shared" si="13"/>
        <v>2.5499999999999998E-2</v>
      </c>
      <c r="K171" s="195"/>
      <c r="L171" s="195"/>
      <c r="M171" s="209">
        <f t="shared" si="14"/>
        <v>0.16</v>
      </c>
      <c r="N171" s="195"/>
      <c r="O171" s="217"/>
      <c r="P171" s="196"/>
      <c r="Q171" s="322"/>
      <c r="R171" s="322"/>
      <c r="S171" s="322"/>
      <c r="T171" s="322"/>
      <c r="U171" s="322"/>
      <c r="V171" s="322">
        <f t="shared" si="10"/>
        <v>2.388684064657534</v>
      </c>
      <c r="W171" s="322">
        <f t="shared" si="11"/>
        <v>2.6341840646575339</v>
      </c>
      <c r="X171" s="322"/>
      <c r="Y171" s="322"/>
    </row>
    <row r="172" spans="1:25">
      <c r="A172" s="322"/>
      <c r="B172" s="189" t="s">
        <v>202</v>
      </c>
      <c r="C172" s="217"/>
      <c r="D172" s="209">
        <v>0</v>
      </c>
      <c r="E172" s="227"/>
      <c r="F172" s="192"/>
      <c r="G172" s="192">
        <f t="shared" si="12"/>
        <v>8.0630640000000003E-2</v>
      </c>
      <c r="H172" s="193"/>
      <c r="I172" s="195"/>
      <c r="J172" s="197">
        <f t="shared" si="13"/>
        <v>2.5499999999999998E-2</v>
      </c>
      <c r="K172" s="195"/>
      <c r="L172" s="195"/>
      <c r="M172" s="209">
        <f t="shared" si="14"/>
        <v>0.16</v>
      </c>
      <c r="N172" s="195"/>
      <c r="O172" s="217"/>
      <c r="P172" s="196"/>
      <c r="Q172" s="322"/>
      <c r="R172" s="322"/>
      <c r="S172" s="322"/>
      <c r="T172" s="322"/>
      <c r="U172" s="322"/>
      <c r="V172" s="322">
        <f t="shared" si="10"/>
        <v>0.36813064000000001</v>
      </c>
      <c r="W172" s="322">
        <f t="shared" si="11"/>
        <v>0.39363064000000003</v>
      </c>
      <c r="X172" s="322"/>
      <c r="Y172" s="322"/>
    </row>
    <row r="173" spans="1:25">
      <c r="A173" s="322"/>
      <c r="B173" s="189" t="s">
        <v>203</v>
      </c>
      <c r="C173" s="217"/>
      <c r="D173" s="209">
        <v>0</v>
      </c>
      <c r="E173" s="289">
        <f>$L$11</f>
        <v>1.89</v>
      </c>
      <c r="F173" s="192">
        <f>$L$6</f>
        <v>0.12055342465753426</v>
      </c>
      <c r="G173" s="192">
        <f t="shared" si="12"/>
        <v>8.0630640000000003E-2</v>
      </c>
      <c r="H173" s="193"/>
      <c r="I173" s="195"/>
      <c r="J173" s="197">
        <f t="shared" si="13"/>
        <v>2.5499999999999998E-2</v>
      </c>
      <c r="K173" s="195"/>
      <c r="L173" s="195"/>
      <c r="M173" s="209">
        <f t="shared" si="14"/>
        <v>0.16</v>
      </c>
      <c r="N173" s="195"/>
      <c r="O173" s="217"/>
      <c r="P173" s="196"/>
      <c r="Q173" s="322"/>
      <c r="R173" s="322"/>
      <c r="S173" s="322"/>
      <c r="T173" s="322"/>
      <c r="U173" s="322"/>
      <c r="V173" s="322">
        <f t="shared" si="10"/>
        <v>2.3786840646575342</v>
      </c>
      <c r="W173" s="322">
        <f t="shared" si="11"/>
        <v>2.4041840646575343</v>
      </c>
      <c r="X173" s="322"/>
      <c r="Y173" s="322"/>
    </row>
    <row r="174" spans="1:25">
      <c r="A174" s="322"/>
      <c r="B174" s="189" t="s">
        <v>204</v>
      </c>
      <c r="C174" s="217"/>
      <c r="D174" s="209">
        <v>0</v>
      </c>
      <c r="E174" s="227"/>
      <c r="F174" s="192"/>
      <c r="G174" s="192">
        <f t="shared" si="12"/>
        <v>8.0630640000000003E-2</v>
      </c>
      <c r="H174" s="193"/>
      <c r="I174" s="198"/>
      <c r="J174" s="197">
        <f t="shared" si="13"/>
        <v>2.5499999999999998E-2</v>
      </c>
      <c r="K174" s="195"/>
      <c r="L174" s="195"/>
      <c r="M174" s="209">
        <f t="shared" si="14"/>
        <v>0.16</v>
      </c>
      <c r="N174" s="197">
        <f>$L$19</f>
        <v>0.55000000000000004</v>
      </c>
      <c r="O174" s="217"/>
      <c r="P174" s="196"/>
      <c r="Q174" s="322"/>
      <c r="R174" s="322"/>
      <c r="S174" s="322"/>
      <c r="T174" s="322"/>
      <c r="U174" s="322"/>
      <c r="V174" s="322">
        <f t="shared" si="10"/>
        <v>3.11813064</v>
      </c>
      <c r="W174" s="322">
        <f t="shared" si="11"/>
        <v>3.6936306400000003</v>
      </c>
      <c r="X174" s="322"/>
      <c r="Y174" s="322"/>
    </row>
    <row r="175" spans="1:25">
      <c r="A175" s="322"/>
      <c r="B175" s="189" t="s">
        <v>205</v>
      </c>
      <c r="C175" s="217"/>
      <c r="D175" s="209">
        <v>0</v>
      </c>
      <c r="E175" s="227"/>
      <c r="F175" s="192">
        <f>$L$6</f>
        <v>0.12055342465753426</v>
      </c>
      <c r="G175" s="192">
        <f t="shared" si="12"/>
        <v>8.0630640000000003E-2</v>
      </c>
      <c r="H175" s="193"/>
      <c r="I175" s="195"/>
      <c r="J175" s="197">
        <f t="shared" si="13"/>
        <v>2.5499999999999998E-2</v>
      </c>
      <c r="K175" s="195"/>
      <c r="L175" s="195"/>
      <c r="M175" s="209">
        <f t="shared" si="14"/>
        <v>0.16</v>
      </c>
      <c r="N175" s="195"/>
      <c r="O175" s="217"/>
      <c r="P175" s="196"/>
      <c r="Q175" s="322"/>
      <c r="R175" s="322"/>
      <c r="S175" s="322"/>
      <c r="T175" s="322"/>
      <c r="U175" s="322"/>
      <c r="V175" s="322">
        <f t="shared" si="10"/>
        <v>0.48868406465753428</v>
      </c>
      <c r="W175" s="322">
        <f t="shared" si="11"/>
        <v>0.5141840646575343</v>
      </c>
      <c r="X175" s="322"/>
      <c r="Y175" s="322"/>
    </row>
    <row r="176" spans="1:25">
      <c r="A176" s="322"/>
      <c r="B176" s="189" t="s">
        <v>206</v>
      </c>
      <c r="C176" s="217"/>
      <c r="D176" s="209">
        <v>0</v>
      </c>
      <c r="E176" s="227"/>
      <c r="F176" s="192"/>
      <c r="G176" s="192">
        <f t="shared" si="12"/>
        <v>8.0630640000000003E-2</v>
      </c>
      <c r="H176" s="193"/>
      <c r="I176" s="195"/>
      <c r="J176" s="197">
        <f t="shared" si="13"/>
        <v>2.5499999999999998E-2</v>
      </c>
      <c r="K176" s="195"/>
      <c r="L176" s="195"/>
      <c r="M176" s="209">
        <f t="shared" si="14"/>
        <v>0.16</v>
      </c>
      <c r="N176" s="195"/>
      <c r="O176" s="217"/>
      <c r="P176" s="196"/>
      <c r="Q176" s="322"/>
      <c r="R176" s="322"/>
      <c r="S176" s="322"/>
      <c r="T176" s="322"/>
      <c r="U176" s="322"/>
      <c r="V176" s="322">
        <f t="shared" si="10"/>
        <v>0.36813064000000001</v>
      </c>
      <c r="W176" s="322">
        <f t="shared" si="11"/>
        <v>0.39363064000000003</v>
      </c>
      <c r="X176" s="322"/>
      <c r="Y176" s="322"/>
    </row>
    <row r="177" spans="1:25">
      <c r="A177" s="322"/>
      <c r="B177" s="189" t="s">
        <v>207</v>
      </c>
      <c r="C177" s="217"/>
      <c r="D177" s="209">
        <v>0</v>
      </c>
      <c r="E177" s="227"/>
      <c r="F177" s="192">
        <f>$L$6</f>
        <v>0.12055342465753426</v>
      </c>
      <c r="G177" s="192">
        <f t="shared" si="12"/>
        <v>8.0630640000000003E-2</v>
      </c>
      <c r="H177" s="193"/>
      <c r="I177" s="195"/>
      <c r="J177" s="197">
        <f t="shared" si="13"/>
        <v>2.5499999999999998E-2</v>
      </c>
      <c r="K177" s="195"/>
      <c r="L177" s="195"/>
      <c r="M177" s="209">
        <f t="shared" si="14"/>
        <v>0.16</v>
      </c>
      <c r="N177" s="195"/>
      <c r="O177" s="217"/>
      <c r="P177" s="196"/>
      <c r="Q177" s="322"/>
      <c r="R177" s="322"/>
      <c r="S177" s="322"/>
      <c r="T177" s="322"/>
      <c r="U177" s="322"/>
      <c r="V177" s="322">
        <f t="shared" si="10"/>
        <v>0.48868406465753428</v>
      </c>
      <c r="W177" s="322">
        <f t="shared" si="11"/>
        <v>0.5141840646575343</v>
      </c>
      <c r="X177" s="322"/>
      <c r="Y177" s="322"/>
    </row>
    <row r="178" spans="1:25">
      <c r="A178" s="322"/>
      <c r="B178" s="189" t="s">
        <v>208</v>
      </c>
      <c r="C178" s="217"/>
      <c r="D178" s="209">
        <v>0</v>
      </c>
      <c r="E178" s="227"/>
      <c r="F178" s="192"/>
      <c r="G178" s="192">
        <f t="shared" si="12"/>
        <v>8.0630640000000003E-2</v>
      </c>
      <c r="H178" s="193"/>
      <c r="I178" s="195"/>
      <c r="J178" s="197">
        <f t="shared" si="13"/>
        <v>2.5499999999999998E-2</v>
      </c>
      <c r="K178" s="195"/>
      <c r="L178" s="195"/>
      <c r="M178" s="209">
        <f t="shared" si="14"/>
        <v>0.16</v>
      </c>
      <c r="N178" s="195"/>
      <c r="O178" s="217"/>
      <c r="P178" s="196"/>
      <c r="Q178" s="322"/>
      <c r="R178" s="322"/>
      <c r="S178" s="322"/>
      <c r="T178" s="322"/>
      <c r="U178" s="322"/>
      <c r="V178" s="322">
        <f t="shared" si="10"/>
        <v>0.36813064000000001</v>
      </c>
      <c r="W178" s="322">
        <f t="shared" si="11"/>
        <v>0.39363064000000003</v>
      </c>
      <c r="X178" s="322"/>
      <c r="Y178" s="322"/>
    </row>
    <row r="179" spans="1:25">
      <c r="A179" s="322"/>
      <c r="B179" s="189" t="s">
        <v>209</v>
      </c>
      <c r="C179" s="217"/>
      <c r="D179" s="209">
        <v>0</v>
      </c>
      <c r="E179" s="227"/>
      <c r="F179" s="192">
        <f>$L$6</f>
        <v>0.12055342465753426</v>
      </c>
      <c r="G179" s="192">
        <f t="shared" si="12"/>
        <v>8.0630640000000003E-2</v>
      </c>
      <c r="H179" s="193"/>
      <c r="I179" s="195"/>
      <c r="J179" s="197">
        <f t="shared" si="13"/>
        <v>2.5499999999999998E-2</v>
      </c>
      <c r="K179" s="195"/>
      <c r="L179" s="195"/>
      <c r="M179" s="209">
        <f t="shared" si="14"/>
        <v>0.16</v>
      </c>
      <c r="N179" s="195"/>
      <c r="O179" s="217"/>
      <c r="P179" s="196"/>
      <c r="Q179" s="322"/>
      <c r="R179" s="322"/>
      <c r="S179" s="322"/>
      <c r="T179" s="322"/>
      <c r="U179" s="322"/>
      <c r="V179" s="322">
        <f t="shared" si="10"/>
        <v>0.48868406465753428</v>
      </c>
      <c r="W179" s="322">
        <f t="shared" si="11"/>
        <v>0.5141840646575343</v>
      </c>
      <c r="X179" s="322"/>
      <c r="Y179" s="322"/>
    </row>
    <row r="180" spans="1:25">
      <c r="A180" s="322"/>
      <c r="B180" s="189" t="s">
        <v>210</v>
      </c>
      <c r="C180" s="217"/>
      <c r="D180" s="209">
        <v>0</v>
      </c>
      <c r="E180" s="227"/>
      <c r="F180" s="192"/>
      <c r="G180" s="192">
        <f t="shared" si="12"/>
        <v>8.0630640000000003E-2</v>
      </c>
      <c r="H180" s="193"/>
      <c r="I180" s="195"/>
      <c r="J180" s="197">
        <f t="shared" si="13"/>
        <v>2.5499999999999998E-2</v>
      </c>
      <c r="K180" s="195"/>
      <c r="L180" s="195"/>
      <c r="M180" s="209">
        <f t="shared" si="14"/>
        <v>0.16</v>
      </c>
      <c r="N180" s="195"/>
      <c r="O180" s="217"/>
      <c r="P180" s="196"/>
      <c r="Q180" s="322"/>
      <c r="R180" s="322"/>
      <c r="S180" s="322"/>
      <c r="T180" s="322"/>
      <c r="U180" s="322"/>
      <c r="V180" s="322">
        <f t="shared" si="10"/>
        <v>0.36813064000000001</v>
      </c>
      <c r="W180" s="322">
        <f t="shared" si="11"/>
        <v>0.39363064000000003</v>
      </c>
      <c r="X180" s="322"/>
      <c r="Y180" s="322"/>
    </row>
    <row r="181" spans="1:25">
      <c r="A181" s="322"/>
      <c r="B181" s="336"/>
      <c r="C181" s="245"/>
      <c r="D181" s="245"/>
      <c r="E181" s="337"/>
      <c r="F181" s="338"/>
      <c r="G181" s="338"/>
      <c r="H181" s="337"/>
      <c r="I181" s="245"/>
      <c r="J181" s="339"/>
      <c r="K181" s="245"/>
      <c r="L181" s="340"/>
      <c r="M181" s="340"/>
      <c r="N181" s="340"/>
      <c r="O181" s="340"/>
      <c r="P181" s="196"/>
      <c r="Q181" s="322"/>
      <c r="R181" s="322"/>
      <c r="S181" s="322"/>
      <c r="T181" s="322"/>
      <c r="U181" s="322"/>
      <c r="V181" s="322"/>
      <c r="W181" s="322"/>
      <c r="X181" s="322"/>
      <c r="Y181" s="322"/>
    </row>
    <row r="182" spans="1:25">
      <c r="A182" s="322"/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322"/>
      <c r="Q182" s="322"/>
      <c r="R182" s="322"/>
      <c r="S182" s="322"/>
      <c r="T182" s="322"/>
      <c r="U182" s="322"/>
      <c r="V182" s="322"/>
      <c r="W182" s="322"/>
      <c r="X182" s="322"/>
      <c r="Y182" s="322"/>
    </row>
    <row r="183" spans="1:25">
      <c r="A183" s="322"/>
      <c r="B183" s="234"/>
      <c r="C183" s="234"/>
      <c r="D183" s="234"/>
      <c r="E183" s="370">
        <v>7</v>
      </c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322"/>
      <c r="Q183" s="322"/>
      <c r="R183" s="322"/>
      <c r="S183" s="322"/>
      <c r="T183" s="322"/>
      <c r="U183" s="322"/>
      <c r="V183" s="322"/>
      <c r="W183" s="322"/>
      <c r="X183" s="322" t="s">
        <v>156</v>
      </c>
      <c r="Y183" s="322" t="s">
        <v>161</v>
      </c>
    </row>
    <row r="184" spans="1:25">
      <c r="A184" s="322"/>
      <c r="B184" s="341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322"/>
      <c r="Q184" s="322"/>
      <c r="R184" s="322"/>
      <c r="S184" s="322"/>
      <c r="T184" s="322"/>
      <c r="U184" s="322"/>
      <c r="V184" s="322"/>
      <c r="W184" s="322"/>
      <c r="X184" s="322">
        <v>7</v>
      </c>
      <c r="Y184" s="322">
        <v>8</v>
      </c>
    </row>
    <row r="185" spans="1:25">
      <c r="A185" s="322"/>
      <c r="B185" s="181" t="s">
        <v>37</v>
      </c>
      <c r="C185" s="210" t="s">
        <v>38</v>
      </c>
      <c r="D185" s="182" t="s">
        <v>39</v>
      </c>
      <c r="E185" s="206" t="s">
        <v>40</v>
      </c>
      <c r="F185" s="400" t="s">
        <v>142</v>
      </c>
      <c r="G185" s="182" t="s">
        <v>33</v>
      </c>
      <c r="H185" s="182" t="s">
        <v>41</v>
      </c>
      <c r="I185" s="183" t="s">
        <v>42</v>
      </c>
      <c r="J185" s="184" t="s">
        <v>43</v>
      </c>
      <c r="K185" s="183" t="s">
        <v>143</v>
      </c>
      <c r="L185" s="402" t="s">
        <v>144</v>
      </c>
      <c r="M185" s="206" t="s">
        <v>139</v>
      </c>
      <c r="N185" s="184" t="s">
        <v>157</v>
      </c>
      <c r="O185" s="215" t="s">
        <v>158</v>
      </c>
      <c r="P185" s="321"/>
      <c r="Q185" s="322"/>
      <c r="R185" s="322"/>
      <c r="S185" s="322"/>
      <c r="T185" s="322"/>
      <c r="U185" s="322"/>
      <c r="V185" s="322"/>
      <c r="W185" s="322"/>
      <c r="X185" s="322"/>
      <c r="Y185" s="322"/>
    </row>
    <row r="186" spans="1:25">
      <c r="A186" s="322"/>
      <c r="B186" s="185"/>
      <c r="C186" s="211"/>
      <c r="D186" s="186"/>
      <c r="E186" s="207" t="s">
        <v>39</v>
      </c>
      <c r="F186" s="401"/>
      <c r="G186" s="186"/>
      <c r="H186" s="186"/>
      <c r="I186" s="187"/>
      <c r="J186" s="188"/>
      <c r="K186" s="187"/>
      <c r="L186" s="403"/>
      <c r="M186" s="207"/>
      <c r="N186" s="188"/>
      <c r="O186" s="216"/>
      <c r="P186" s="321"/>
      <c r="Q186" s="322"/>
      <c r="R186" s="322"/>
      <c r="S186" s="322"/>
      <c r="T186" s="322"/>
      <c r="U186" s="322"/>
      <c r="V186" s="322"/>
      <c r="W186" s="322"/>
      <c r="X186" s="322"/>
      <c r="Y186" s="322"/>
    </row>
    <row r="187" spans="1:25">
      <c r="A187" s="322"/>
      <c r="B187" s="189" t="s">
        <v>163</v>
      </c>
      <c r="C187" s="212"/>
      <c r="D187" s="190">
        <v>0</v>
      </c>
      <c r="E187" s="289"/>
      <c r="F187" s="192">
        <f>$L$6</f>
        <v>0.12055342465753426</v>
      </c>
      <c r="G187" s="190"/>
      <c r="H187" s="193"/>
      <c r="I187" s="194"/>
      <c r="J187" s="195"/>
      <c r="K187" s="194"/>
      <c r="L187" s="195"/>
      <c r="M187" s="208"/>
      <c r="N187" s="195"/>
      <c r="O187" s="217"/>
      <c r="P187" s="196"/>
      <c r="Q187" s="322"/>
      <c r="R187" s="322"/>
      <c r="S187" s="322"/>
      <c r="T187" s="322"/>
      <c r="U187" s="322"/>
      <c r="V187" s="322"/>
      <c r="W187" s="322"/>
      <c r="X187" s="322">
        <f t="shared" ref="X187:X234" si="15">(D187+E187+F187+G187+H187++M187+O187+C187)+($X$184*(J187+L187+N187+I187))+K187</f>
        <v>0.12055342465753426</v>
      </c>
      <c r="Y187" s="322">
        <f t="shared" ref="Y187:Y234" si="16">(D187+E187+F187+G187+H187++M187+O187+C187)+($Y$184*(J187+L187+I187+N187))+K187</f>
        <v>0.12055342465753426</v>
      </c>
    </row>
    <row r="188" spans="1:25">
      <c r="A188" s="322"/>
      <c r="B188" s="189" t="s">
        <v>164</v>
      </c>
      <c r="C188" s="212"/>
      <c r="D188" s="190">
        <v>0</v>
      </c>
      <c r="E188" s="289"/>
      <c r="F188" s="192"/>
      <c r="G188" s="190"/>
      <c r="H188" s="193"/>
      <c r="I188" s="194"/>
      <c r="J188" s="195"/>
      <c r="K188" s="194"/>
      <c r="L188" s="195"/>
      <c r="M188" s="208"/>
      <c r="N188" s="195"/>
      <c r="O188" s="217"/>
      <c r="P188" s="196"/>
      <c r="Q188" s="322"/>
      <c r="R188" s="322"/>
      <c r="S188" s="322"/>
      <c r="T188" s="322"/>
      <c r="U188" s="322"/>
      <c r="V188" s="322"/>
      <c r="W188" s="322"/>
      <c r="X188" s="322">
        <f t="shared" si="15"/>
        <v>0</v>
      </c>
      <c r="Y188" s="322">
        <f t="shared" si="16"/>
        <v>0</v>
      </c>
    </row>
    <row r="189" spans="1:25">
      <c r="A189" s="322"/>
      <c r="B189" s="189" t="s">
        <v>165</v>
      </c>
      <c r="C189" s="212"/>
      <c r="D189" s="190">
        <v>0</v>
      </c>
      <c r="E189" s="289"/>
      <c r="F189" s="192">
        <f>$L$6</f>
        <v>0.12055342465753426</v>
      </c>
      <c r="G189" s="190"/>
      <c r="H189" s="193"/>
      <c r="I189" s="194"/>
      <c r="J189" s="195"/>
      <c r="K189" s="194"/>
      <c r="L189" s="195"/>
      <c r="M189" s="208"/>
      <c r="N189" s="195"/>
      <c r="O189" s="217"/>
      <c r="P189" s="196"/>
      <c r="Q189" s="322"/>
      <c r="R189" s="322"/>
      <c r="S189" s="322"/>
      <c r="T189" s="322"/>
      <c r="U189" s="322"/>
      <c r="V189" s="322"/>
      <c r="W189" s="322"/>
      <c r="X189" s="322">
        <f t="shared" si="15"/>
        <v>0.12055342465753426</v>
      </c>
      <c r="Y189" s="322">
        <f t="shared" si="16"/>
        <v>0.12055342465753426</v>
      </c>
    </row>
    <row r="190" spans="1:25">
      <c r="A190" s="322"/>
      <c r="B190" s="189" t="s">
        <v>166</v>
      </c>
      <c r="C190" s="212"/>
      <c r="D190" s="190">
        <v>0</v>
      </c>
      <c r="E190" s="289"/>
      <c r="F190" s="192"/>
      <c r="G190" s="190"/>
      <c r="H190" s="193"/>
      <c r="I190" s="194"/>
      <c r="J190" s="195"/>
      <c r="K190" s="194"/>
      <c r="L190" s="195"/>
      <c r="M190" s="208"/>
      <c r="N190" s="195"/>
      <c r="O190" s="217"/>
      <c r="P190" s="196"/>
      <c r="Q190" s="322"/>
      <c r="R190" s="322"/>
      <c r="S190" s="322"/>
      <c r="T190" s="322"/>
      <c r="U190" s="322"/>
      <c r="V190" s="322"/>
      <c r="W190" s="322"/>
      <c r="X190" s="322">
        <f t="shared" si="15"/>
        <v>0</v>
      </c>
      <c r="Y190" s="322">
        <f t="shared" si="16"/>
        <v>0</v>
      </c>
    </row>
    <row r="191" spans="1:25">
      <c r="A191" s="322"/>
      <c r="B191" s="189" t="s">
        <v>167</v>
      </c>
      <c r="C191" s="212"/>
      <c r="D191" s="190">
        <v>0</v>
      </c>
      <c r="E191" s="289"/>
      <c r="F191" s="192">
        <f>$L$6</f>
        <v>0.12055342465753426</v>
      </c>
      <c r="G191" s="190"/>
      <c r="H191" s="193"/>
      <c r="I191" s="194"/>
      <c r="J191" s="197"/>
      <c r="K191" s="194"/>
      <c r="L191" s="195"/>
      <c r="M191" s="208"/>
      <c r="N191" s="195"/>
      <c r="O191" s="217"/>
      <c r="P191" s="196"/>
      <c r="Q191" s="322"/>
      <c r="R191" s="322"/>
      <c r="S191" s="322"/>
      <c r="T191" s="322"/>
      <c r="U191" s="322"/>
      <c r="V191" s="322"/>
      <c r="W191" s="322"/>
      <c r="X191" s="322">
        <f t="shared" si="15"/>
        <v>0.12055342465753426</v>
      </c>
      <c r="Y191" s="322">
        <f t="shared" si="16"/>
        <v>0.12055342465753426</v>
      </c>
    </row>
    <row r="192" spans="1:25">
      <c r="A192" s="322"/>
      <c r="B192" s="189" t="s">
        <v>168</v>
      </c>
      <c r="C192" s="212"/>
      <c r="D192" s="190">
        <v>0</v>
      </c>
      <c r="E192" s="289"/>
      <c r="F192" s="192"/>
      <c r="G192" s="190"/>
      <c r="H192" s="193"/>
      <c r="I192" s="194"/>
      <c r="J192" s="195"/>
      <c r="K192" s="194"/>
      <c r="L192" s="195"/>
      <c r="M192" s="208"/>
      <c r="N192" s="195"/>
      <c r="O192" s="217"/>
      <c r="P192" s="196"/>
      <c r="Q192" s="322"/>
      <c r="R192" s="322"/>
      <c r="S192" s="322"/>
      <c r="T192" s="322"/>
      <c r="U192" s="322"/>
      <c r="V192" s="322"/>
      <c r="W192" s="322"/>
      <c r="X192" s="322">
        <f t="shared" si="15"/>
        <v>0</v>
      </c>
      <c r="Y192" s="322">
        <f t="shared" si="16"/>
        <v>0</v>
      </c>
    </row>
    <row r="193" spans="1:25">
      <c r="A193" s="322"/>
      <c r="B193" s="189" t="s">
        <v>169</v>
      </c>
      <c r="C193" s="212"/>
      <c r="D193" s="190">
        <v>0</v>
      </c>
      <c r="E193" s="289"/>
      <c r="F193" s="192">
        <f>$L$6</f>
        <v>0.12055342465753426</v>
      </c>
      <c r="G193" s="190"/>
      <c r="H193" s="193"/>
      <c r="I193" s="194"/>
      <c r="J193" s="195"/>
      <c r="K193" s="194"/>
      <c r="L193" s="195"/>
      <c r="M193" s="208"/>
      <c r="N193" s="195"/>
      <c r="O193" s="217"/>
      <c r="P193" s="196"/>
      <c r="Q193" s="322"/>
      <c r="R193" s="322"/>
      <c r="S193" s="322"/>
      <c r="T193" s="322"/>
      <c r="U193" s="322"/>
      <c r="V193" s="322"/>
      <c r="W193" s="322"/>
      <c r="X193" s="322">
        <f t="shared" si="15"/>
        <v>0.12055342465753426</v>
      </c>
      <c r="Y193" s="322">
        <f t="shared" si="16"/>
        <v>0.12055342465753426</v>
      </c>
    </row>
    <row r="194" spans="1:25">
      <c r="A194" s="322"/>
      <c r="B194" s="189" t="s">
        <v>170</v>
      </c>
      <c r="C194" s="212"/>
      <c r="D194" s="190">
        <v>0</v>
      </c>
      <c r="E194" s="289"/>
      <c r="F194" s="192"/>
      <c r="G194" s="192"/>
      <c r="H194" s="193"/>
      <c r="I194" s="198"/>
      <c r="J194" s="197"/>
      <c r="K194" s="194"/>
      <c r="L194" s="195"/>
      <c r="M194" s="190"/>
      <c r="N194" s="225"/>
      <c r="O194" s="217"/>
      <c r="P194" s="196"/>
      <c r="Q194" s="322"/>
      <c r="R194" s="322"/>
      <c r="S194" s="322"/>
      <c r="T194" s="322"/>
      <c r="U194" s="322"/>
      <c r="V194" s="322"/>
      <c r="W194" s="322"/>
      <c r="X194" s="322">
        <f t="shared" si="15"/>
        <v>0</v>
      </c>
      <c r="Y194" s="322">
        <f t="shared" si="16"/>
        <v>0</v>
      </c>
    </row>
    <row r="195" spans="1:25">
      <c r="A195" s="322"/>
      <c r="B195" s="189" t="s">
        <v>171</v>
      </c>
      <c r="C195" s="212"/>
      <c r="D195" s="190">
        <v>0</v>
      </c>
      <c r="E195" s="289"/>
      <c r="F195" s="192">
        <f>$L$6</f>
        <v>0.12055342465753426</v>
      </c>
      <c r="G195" s="192"/>
      <c r="H195" s="193"/>
      <c r="I195" s="198"/>
      <c r="J195" s="197"/>
      <c r="K195" s="194"/>
      <c r="L195" s="195"/>
      <c r="M195" s="190"/>
      <c r="N195" s="191"/>
      <c r="O195" s="217"/>
      <c r="P195" s="196"/>
      <c r="Q195" s="322"/>
      <c r="R195" s="322"/>
      <c r="S195" s="322"/>
      <c r="T195" s="322"/>
      <c r="U195" s="322"/>
      <c r="V195" s="322"/>
      <c r="W195" s="322"/>
      <c r="X195" s="322">
        <f t="shared" si="15"/>
        <v>0.12055342465753426</v>
      </c>
      <c r="Y195" s="322">
        <f t="shared" si="16"/>
        <v>0.12055342465753426</v>
      </c>
    </row>
    <row r="196" spans="1:25">
      <c r="A196" s="322"/>
      <c r="B196" s="189" t="s">
        <v>172</v>
      </c>
      <c r="C196" s="212"/>
      <c r="D196" s="190">
        <v>0</v>
      </c>
      <c r="E196" s="289"/>
      <c r="F196" s="192"/>
      <c r="G196" s="192"/>
      <c r="H196" s="193"/>
      <c r="I196" s="198"/>
      <c r="J196" s="197"/>
      <c r="K196" s="200"/>
      <c r="L196" s="195"/>
      <c r="M196" s="190"/>
      <c r="N196" s="225"/>
      <c r="O196" s="217"/>
      <c r="P196" s="196"/>
      <c r="Q196" s="322"/>
      <c r="R196" s="322"/>
      <c r="S196" s="322"/>
      <c r="T196" s="322"/>
      <c r="U196" s="322"/>
      <c r="V196" s="322"/>
      <c r="W196" s="322"/>
      <c r="X196" s="322">
        <f t="shared" si="15"/>
        <v>0</v>
      </c>
      <c r="Y196" s="322">
        <f t="shared" si="16"/>
        <v>0</v>
      </c>
    </row>
    <row r="197" spans="1:25">
      <c r="A197" s="322"/>
      <c r="B197" s="189" t="s">
        <v>173</v>
      </c>
      <c r="C197" s="212"/>
      <c r="D197" s="190">
        <v>0</v>
      </c>
      <c r="E197" s="289"/>
      <c r="F197" s="192">
        <f>$L$6</f>
        <v>0.12055342465753426</v>
      </c>
      <c r="G197" s="192"/>
      <c r="H197" s="193"/>
      <c r="I197" s="194"/>
      <c r="J197" s="197"/>
      <c r="K197" s="200"/>
      <c r="L197" s="195"/>
      <c r="M197" s="190"/>
      <c r="N197" s="225"/>
      <c r="O197" s="217"/>
      <c r="P197" s="196"/>
      <c r="Q197" s="322"/>
      <c r="R197" s="322"/>
      <c r="S197" s="322"/>
      <c r="T197" s="322"/>
      <c r="U197" s="322"/>
      <c r="V197" s="322"/>
      <c r="W197" s="322"/>
      <c r="X197" s="322">
        <f t="shared" si="15"/>
        <v>0.12055342465753426</v>
      </c>
      <c r="Y197" s="322">
        <f t="shared" si="16"/>
        <v>0.12055342465753426</v>
      </c>
    </row>
    <row r="198" spans="1:25">
      <c r="A198" s="322"/>
      <c r="B198" s="189" t="s">
        <v>174</v>
      </c>
      <c r="C198" s="212"/>
      <c r="D198" s="190">
        <v>0</v>
      </c>
      <c r="E198" s="289"/>
      <c r="F198" s="192"/>
      <c r="G198" s="192"/>
      <c r="H198" s="193"/>
      <c r="I198" s="194"/>
      <c r="J198" s="197"/>
      <c r="K198" s="200"/>
      <c r="L198" s="195"/>
      <c r="M198" s="190"/>
      <c r="N198" s="225"/>
      <c r="O198" s="217"/>
      <c r="P198" s="196"/>
      <c r="Q198" s="322"/>
      <c r="R198" s="322"/>
      <c r="S198" s="322"/>
      <c r="T198" s="322"/>
      <c r="U198" s="322"/>
      <c r="V198" s="322"/>
      <c r="W198" s="322"/>
      <c r="X198" s="322">
        <f t="shared" si="15"/>
        <v>0</v>
      </c>
      <c r="Y198" s="322">
        <f t="shared" si="16"/>
        <v>0</v>
      </c>
    </row>
    <row r="199" spans="1:25">
      <c r="A199" s="322"/>
      <c r="B199" s="189" t="s">
        <v>175</v>
      </c>
      <c r="C199" s="212"/>
      <c r="D199" s="190">
        <v>0</v>
      </c>
      <c r="E199" s="289"/>
      <c r="F199" s="192">
        <f>$L$6</f>
        <v>0.12055342465753426</v>
      </c>
      <c r="G199" s="192"/>
      <c r="H199" s="193"/>
      <c r="I199" s="194"/>
      <c r="J199" s="197"/>
      <c r="K199" s="194"/>
      <c r="L199" s="195"/>
      <c r="M199" s="190"/>
      <c r="N199" s="225"/>
      <c r="O199" s="217"/>
      <c r="P199" s="196"/>
      <c r="Q199" s="322"/>
      <c r="R199" s="322"/>
      <c r="S199" s="322"/>
      <c r="T199" s="322"/>
      <c r="U199" s="322"/>
      <c r="V199" s="322"/>
      <c r="W199" s="322"/>
      <c r="X199" s="322">
        <f t="shared" si="15"/>
        <v>0.12055342465753426</v>
      </c>
      <c r="Y199" s="322">
        <f t="shared" si="16"/>
        <v>0.12055342465753426</v>
      </c>
    </row>
    <row r="200" spans="1:25">
      <c r="A200" s="322"/>
      <c r="B200" s="189" t="s">
        <v>176</v>
      </c>
      <c r="C200" s="212"/>
      <c r="D200" s="190">
        <v>0</v>
      </c>
      <c r="E200" s="289"/>
      <c r="F200" s="192"/>
      <c r="G200" s="192"/>
      <c r="H200" s="193"/>
      <c r="I200" s="198"/>
      <c r="J200" s="197"/>
      <c r="K200" s="199"/>
      <c r="L200" s="195"/>
      <c r="M200" s="190"/>
      <c r="N200" s="225"/>
      <c r="O200" s="217"/>
      <c r="P200" s="196"/>
      <c r="Q200" s="322"/>
      <c r="R200" s="322"/>
      <c r="S200" s="322"/>
      <c r="T200" s="322"/>
      <c r="U200" s="322"/>
      <c r="V200" s="322"/>
      <c r="W200" s="322"/>
      <c r="X200" s="322">
        <f t="shared" si="15"/>
        <v>0</v>
      </c>
      <c r="Y200" s="322">
        <f t="shared" si="16"/>
        <v>0</v>
      </c>
    </row>
    <row r="201" spans="1:25">
      <c r="A201" s="322"/>
      <c r="B201" s="189" t="s">
        <v>177</v>
      </c>
      <c r="C201" s="212"/>
      <c r="D201" s="190">
        <v>0</v>
      </c>
      <c r="E201" s="289"/>
      <c r="F201" s="192">
        <f>$L$6</f>
        <v>0.12055342465753426</v>
      </c>
      <c r="G201" s="192"/>
      <c r="H201" s="193"/>
      <c r="I201" s="198"/>
      <c r="J201" s="197"/>
      <c r="K201" s="199"/>
      <c r="L201" s="195"/>
      <c r="M201" s="209"/>
      <c r="N201" s="195"/>
      <c r="O201" s="217"/>
      <c r="P201" s="196"/>
      <c r="Q201" s="322"/>
      <c r="R201" s="322"/>
      <c r="S201" s="322"/>
      <c r="T201" s="322"/>
      <c r="U201" s="322"/>
      <c r="V201" s="322"/>
      <c r="W201" s="322"/>
      <c r="X201" s="322">
        <f t="shared" si="15"/>
        <v>0.12055342465753426</v>
      </c>
      <c r="Y201" s="322">
        <f t="shared" si="16"/>
        <v>0.12055342465753426</v>
      </c>
    </row>
    <row r="202" spans="1:25">
      <c r="A202" s="322"/>
      <c r="B202" s="189" t="s">
        <v>178</v>
      </c>
      <c r="C202" s="212"/>
      <c r="D202" s="190">
        <v>0</v>
      </c>
      <c r="E202" s="289"/>
      <c r="F202" s="192"/>
      <c r="G202" s="192"/>
      <c r="H202" s="193"/>
      <c r="I202" s="198"/>
      <c r="J202" s="197"/>
      <c r="K202" s="197"/>
      <c r="L202" s="197"/>
      <c r="M202" s="209"/>
      <c r="N202" s="195"/>
      <c r="O202" s="217"/>
      <c r="P202" s="196"/>
      <c r="Q202" s="322"/>
      <c r="R202" s="322"/>
      <c r="S202" s="322"/>
      <c r="T202" s="322"/>
      <c r="U202" s="322"/>
      <c r="V202" s="322"/>
      <c r="W202" s="322"/>
      <c r="X202" s="322">
        <f t="shared" si="15"/>
        <v>0</v>
      </c>
      <c r="Y202" s="322">
        <f t="shared" si="16"/>
        <v>0</v>
      </c>
    </row>
    <row r="203" spans="1:25">
      <c r="A203" s="322"/>
      <c r="B203" s="189" t="s">
        <v>179</v>
      </c>
      <c r="C203" s="212"/>
      <c r="D203" s="190">
        <v>0</v>
      </c>
      <c r="E203" s="289"/>
      <c r="F203" s="192">
        <f>$L$6</f>
        <v>0.12055342465753426</v>
      </c>
      <c r="G203" s="192"/>
      <c r="H203" s="193"/>
      <c r="I203" s="198"/>
      <c r="J203" s="197"/>
      <c r="K203" s="226"/>
      <c r="L203" s="226"/>
      <c r="M203" s="209"/>
      <c r="N203" s="195"/>
      <c r="O203" s="217"/>
      <c r="P203" s="196"/>
      <c r="Q203" s="322"/>
      <c r="R203" s="322"/>
      <c r="S203" s="322"/>
      <c r="T203" s="322"/>
      <c r="U203" s="322"/>
      <c r="V203" s="322"/>
      <c r="W203" s="322"/>
      <c r="X203" s="322">
        <f t="shared" si="15"/>
        <v>0.12055342465753426</v>
      </c>
      <c r="Y203" s="322">
        <f t="shared" si="16"/>
        <v>0.12055342465753426</v>
      </c>
    </row>
    <row r="204" spans="1:25">
      <c r="A204" s="322"/>
      <c r="B204" s="189" t="s">
        <v>180</v>
      </c>
      <c r="C204" s="212"/>
      <c r="D204" s="190">
        <v>0</v>
      </c>
      <c r="E204" s="289"/>
      <c r="F204" s="192"/>
      <c r="G204" s="192">
        <f>$L$8</f>
        <v>8.0630640000000003E-2</v>
      </c>
      <c r="H204" s="193"/>
      <c r="I204" s="198"/>
      <c r="J204" s="197">
        <f>$L$15</f>
        <v>2.5499999999999998E-2</v>
      </c>
      <c r="K204" s="197"/>
      <c r="L204" s="226"/>
      <c r="M204" s="209"/>
      <c r="N204" s="195"/>
      <c r="O204" s="217"/>
      <c r="P204" s="196"/>
      <c r="Q204" s="322"/>
      <c r="R204" s="322"/>
      <c r="S204" s="322"/>
      <c r="T204" s="322"/>
      <c r="U204" s="322"/>
      <c r="V204" s="322"/>
      <c r="W204" s="322"/>
      <c r="X204" s="322">
        <f t="shared" si="15"/>
        <v>0.25913063999999997</v>
      </c>
      <c r="Y204" s="322">
        <f t="shared" si="16"/>
        <v>0.28463063999999999</v>
      </c>
    </row>
    <row r="205" spans="1:25">
      <c r="A205" s="322"/>
      <c r="B205" s="189" t="s">
        <v>181</v>
      </c>
      <c r="C205" s="213">
        <f>$L$3</f>
        <v>1</v>
      </c>
      <c r="D205" s="190">
        <v>0</v>
      </c>
      <c r="E205" s="289">
        <f>$L$11</f>
        <v>1.89</v>
      </c>
      <c r="F205" s="192">
        <f>$L$6</f>
        <v>0.12055342465753426</v>
      </c>
      <c r="G205" s="192">
        <f>$L$8</f>
        <v>8.0630640000000003E-2</v>
      </c>
      <c r="H205" s="193"/>
      <c r="I205" s="198">
        <f>$L$13</f>
        <v>0.22</v>
      </c>
      <c r="J205" s="197">
        <f>$L$15</f>
        <v>2.5499999999999998E-2</v>
      </c>
      <c r="K205" s="197"/>
      <c r="L205" s="226"/>
      <c r="M205" s="209"/>
      <c r="N205" s="197">
        <f>$L$19</f>
        <v>0.55000000000000004</v>
      </c>
      <c r="O205" s="217"/>
      <c r="P205" s="196"/>
      <c r="Q205" s="322"/>
      <c r="R205" s="322"/>
      <c r="S205" s="322"/>
      <c r="T205" s="322"/>
      <c r="U205" s="322"/>
      <c r="V205" s="322"/>
      <c r="W205" s="322"/>
      <c r="X205" s="322">
        <f t="shared" si="15"/>
        <v>8.6596840646575348</v>
      </c>
      <c r="Y205" s="322">
        <f t="shared" si="16"/>
        <v>9.4551840646575354</v>
      </c>
    </row>
    <row r="206" spans="1:25">
      <c r="A206" s="322"/>
      <c r="B206" s="189" t="s">
        <v>182</v>
      </c>
      <c r="C206" s="213"/>
      <c r="D206" s="190">
        <v>0</v>
      </c>
      <c r="E206" s="289"/>
      <c r="F206" s="192"/>
      <c r="G206" s="192">
        <f>$L$8</f>
        <v>8.0630640000000003E-2</v>
      </c>
      <c r="H206" s="193"/>
      <c r="I206" s="194"/>
      <c r="J206" s="197">
        <f>$L$15</f>
        <v>2.5499999999999998E-2</v>
      </c>
      <c r="K206" s="200"/>
      <c r="L206" s="226"/>
      <c r="M206" s="209"/>
      <c r="N206" s="195"/>
      <c r="O206" s="220">
        <f>$L$4</f>
        <v>0.99900000000000011</v>
      </c>
      <c r="P206" s="196"/>
      <c r="Q206" s="322"/>
      <c r="R206" s="322"/>
      <c r="S206" s="322"/>
      <c r="T206" s="322"/>
      <c r="U206" s="322"/>
      <c r="V206" s="322"/>
      <c r="W206" s="322"/>
      <c r="X206" s="322">
        <f t="shared" si="15"/>
        <v>1.2581306400000001</v>
      </c>
      <c r="Y206" s="322">
        <f t="shared" si="16"/>
        <v>1.2836306400000002</v>
      </c>
    </row>
    <row r="207" spans="1:25">
      <c r="A207" s="322"/>
      <c r="B207" s="189" t="s">
        <v>183</v>
      </c>
      <c r="C207" s="213"/>
      <c r="D207" s="190">
        <v>0</v>
      </c>
      <c r="E207" s="289"/>
      <c r="F207" s="192">
        <f>$L$6</f>
        <v>0.12055342465753426</v>
      </c>
      <c r="G207" s="192">
        <f>$L$8</f>
        <v>8.0630640000000003E-2</v>
      </c>
      <c r="H207" s="193"/>
      <c r="I207" s="194"/>
      <c r="J207" s="197">
        <f>$L$15</f>
        <v>2.5499999999999998E-2</v>
      </c>
      <c r="K207" s="191"/>
      <c r="L207" s="195"/>
      <c r="M207" s="209"/>
      <c r="N207" s="195"/>
      <c r="O207" s="217"/>
      <c r="P207" s="196"/>
      <c r="Q207" s="322"/>
      <c r="R207" s="322"/>
      <c r="S207" s="322"/>
      <c r="T207" s="322"/>
      <c r="U207" s="322"/>
      <c r="V207" s="322"/>
      <c r="W207" s="322"/>
      <c r="X207" s="322">
        <f t="shared" si="15"/>
        <v>0.37968406465753424</v>
      </c>
      <c r="Y207" s="322">
        <f t="shared" si="16"/>
        <v>0.4051840646575342</v>
      </c>
    </row>
    <row r="208" spans="1:25">
      <c r="A208" s="322"/>
      <c r="B208" s="189" t="s">
        <v>184</v>
      </c>
      <c r="C208" s="212"/>
      <c r="D208" s="190">
        <v>0</v>
      </c>
      <c r="E208" s="289"/>
      <c r="F208" s="192"/>
      <c r="G208" s="192"/>
      <c r="H208" s="193"/>
      <c r="I208" s="194"/>
      <c r="J208" s="197"/>
      <c r="K208" s="199"/>
      <c r="L208" s="195"/>
      <c r="M208" s="209"/>
      <c r="N208" s="195"/>
      <c r="O208" s="217"/>
      <c r="P208" s="196"/>
      <c r="Q208" s="322"/>
      <c r="R208" s="322"/>
      <c r="S208" s="322"/>
      <c r="T208" s="322"/>
      <c r="U208" s="322"/>
      <c r="V208" s="322"/>
      <c r="W208" s="322"/>
      <c r="X208" s="322">
        <f t="shared" si="15"/>
        <v>0</v>
      </c>
      <c r="Y208" s="322">
        <f t="shared" si="16"/>
        <v>0</v>
      </c>
    </row>
    <row r="209" spans="1:25">
      <c r="A209" s="322"/>
      <c r="B209" s="189" t="s">
        <v>185</v>
      </c>
      <c r="C209" s="212"/>
      <c r="D209" s="190">
        <v>0</v>
      </c>
      <c r="E209" s="289"/>
      <c r="F209" s="192">
        <f>$L$6</f>
        <v>0.12055342465753426</v>
      </c>
      <c r="G209" s="192"/>
      <c r="H209" s="193"/>
      <c r="I209" s="194"/>
      <c r="J209" s="197"/>
      <c r="K209" s="199"/>
      <c r="L209" s="195"/>
      <c r="M209" s="209"/>
      <c r="N209" s="195"/>
      <c r="O209" s="217"/>
      <c r="P209" s="196"/>
      <c r="Q209" s="322"/>
      <c r="R209" s="322"/>
      <c r="S209" s="322"/>
      <c r="T209" s="322"/>
      <c r="U209" s="322"/>
      <c r="V209" s="322"/>
      <c r="W209" s="322"/>
      <c r="X209" s="322">
        <f t="shared" si="15"/>
        <v>0.12055342465753426</v>
      </c>
      <c r="Y209" s="322">
        <f t="shared" si="16"/>
        <v>0.12055342465753426</v>
      </c>
    </row>
    <row r="210" spans="1:25">
      <c r="A210" s="322"/>
      <c r="B210" s="230" t="s">
        <v>186</v>
      </c>
      <c r="C210" s="217"/>
      <c r="D210" s="190">
        <v>0</v>
      </c>
      <c r="E210" s="227"/>
      <c r="F210" s="192"/>
      <c r="G210" s="192"/>
      <c r="H210" s="193"/>
      <c r="I210" s="194"/>
      <c r="J210" s="197"/>
      <c r="K210" s="195"/>
      <c r="L210" s="195"/>
      <c r="M210" s="190"/>
      <c r="N210" s="195"/>
      <c r="O210" s="217"/>
      <c r="P210" s="196"/>
      <c r="Q210" s="322"/>
      <c r="R210" s="322"/>
      <c r="S210" s="322"/>
      <c r="T210" s="322"/>
      <c r="U210" s="322"/>
      <c r="V210" s="322"/>
      <c r="W210" s="322"/>
      <c r="X210" s="322">
        <f t="shared" si="15"/>
        <v>0</v>
      </c>
      <c r="Y210" s="322">
        <f t="shared" si="16"/>
        <v>0</v>
      </c>
    </row>
    <row r="211" spans="1:25">
      <c r="A211" s="322"/>
      <c r="B211" s="189" t="s">
        <v>187</v>
      </c>
      <c r="C211" s="217"/>
      <c r="D211" s="190">
        <v>0</v>
      </c>
      <c r="E211" s="227"/>
      <c r="F211" s="192">
        <f>$L$6</f>
        <v>0.12055342465753426</v>
      </c>
      <c r="G211" s="192"/>
      <c r="H211" s="193"/>
      <c r="I211" s="194"/>
      <c r="J211" s="197"/>
      <c r="K211" s="195"/>
      <c r="L211" s="195"/>
      <c r="M211" s="190"/>
      <c r="N211" s="195"/>
      <c r="O211" s="217"/>
      <c r="P211" s="196"/>
      <c r="Q211" s="322"/>
      <c r="R211" s="322"/>
      <c r="S211" s="322"/>
      <c r="T211" s="322"/>
      <c r="U211" s="322"/>
      <c r="V211" s="322"/>
      <c r="W211" s="322"/>
      <c r="X211" s="322">
        <f t="shared" si="15"/>
        <v>0.12055342465753426</v>
      </c>
      <c r="Y211" s="322">
        <f t="shared" si="16"/>
        <v>0.12055342465753426</v>
      </c>
    </row>
    <row r="212" spans="1:25">
      <c r="A212" s="322"/>
      <c r="B212" s="189" t="s">
        <v>188</v>
      </c>
      <c r="C212" s="217"/>
      <c r="D212" s="190">
        <v>0</v>
      </c>
      <c r="E212" s="227"/>
      <c r="F212" s="192"/>
      <c r="G212" s="192"/>
      <c r="H212" s="193"/>
      <c r="I212" s="194"/>
      <c r="J212" s="197"/>
      <c r="K212" s="195"/>
      <c r="L212" s="195"/>
      <c r="M212" s="190"/>
      <c r="N212" s="195"/>
      <c r="O212" s="217"/>
      <c r="P212" s="196"/>
      <c r="Q212" s="322"/>
      <c r="R212" s="322"/>
      <c r="S212" s="322"/>
      <c r="T212" s="322"/>
      <c r="U212" s="322"/>
      <c r="V212" s="322"/>
      <c r="W212" s="322"/>
      <c r="X212" s="322">
        <f t="shared" si="15"/>
        <v>0</v>
      </c>
      <c r="Y212" s="322">
        <f t="shared" si="16"/>
        <v>0</v>
      </c>
    </row>
    <row r="213" spans="1:25">
      <c r="A213" s="322"/>
      <c r="B213" s="189" t="s">
        <v>189</v>
      </c>
      <c r="C213" s="217"/>
      <c r="D213" s="190">
        <v>0</v>
      </c>
      <c r="E213" s="227"/>
      <c r="F213" s="192">
        <f>$L$6</f>
        <v>0.12055342465753426</v>
      </c>
      <c r="G213" s="192"/>
      <c r="H213" s="193"/>
      <c r="I213" s="194"/>
      <c r="J213" s="197"/>
      <c r="K213" s="195"/>
      <c r="L213" s="195"/>
      <c r="M213" s="190"/>
      <c r="N213" s="195"/>
      <c r="O213" s="217"/>
      <c r="P213" s="196"/>
      <c r="Q213" s="322"/>
      <c r="R213" s="322"/>
      <c r="S213" s="322"/>
      <c r="T213" s="322"/>
      <c r="U213" s="322"/>
      <c r="V213" s="322"/>
      <c r="W213" s="322"/>
      <c r="X213" s="322">
        <f t="shared" si="15"/>
        <v>0.12055342465753426</v>
      </c>
      <c r="Y213" s="322">
        <f t="shared" si="16"/>
        <v>0.12055342465753426</v>
      </c>
    </row>
    <row r="214" spans="1:25">
      <c r="A214" s="322"/>
      <c r="B214" s="189" t="s">
        <v>190</v>
      </c>
      <c r="C214" s="217"/>
      <c r="D214" s="190">
        <v>0</v>
      </c>
      <c r="E214" s="227"/>
      <c r="F214" s="192"/>
      <c r="G214" s="192"/>
      <c r="H214" s="193"/>
      <c r="I214" s="194"/>
      <c r="J214" s="197"/>
      <c r="K214" s="195"/>
      <c r="L214" s="195"/>
      <c r="M214" s="190"/>
      <c r="N214" s="195"/>
      <c r="O214" s="217"/>
      <c r="P214" s="196"/>
      <c r="Q214" s="322"/>
      <c r="R214" s="322"/>
      <c r="S214" s="322"/>
      <c r="T214" s="322"/>
      <c r="U214" s="322"/>
      <c r="V214" s="322"/>
      <c r="W214" s="322"/>
      <c r="X214" s="322">
        <f t="shared" si="15"/>
        <v>0</v>
      </c>
      <c r="Y214" s="322">
        <f t="shared" si="16"/>
        <v>0</v>
      </c>
    </row>
    <row r="215" spans="1:25">
      <c r="A215" s="322"/>
      <c r="B215" s="189" t="s">
        <v>191</v>
      </c>
      <c r="C215" s="217"/>
      <c r="D215" s="190">
        <v>0</v>
      </c>
      <c r="E215" s="227"/>
      <c r="F215" s="192">
        <f>$L$6</f>
        <v>0.12055342465753426</v>
      </c>
      <c r="G215" s="192"/>
      <c r="H215" s="193"/>
      <c r="I215" s="194"/>
      <c r="J215" s="197"/>
      <c r="K215" s="195"/>
      <c r="L215" s="195"/>
      <c r="M215" s="190"/>
      <c r="N215" s="195"/>
      <c r="O215" s="217"/>
      <c r="P215" s="196"/>
      <c r="Q215" s="322"/>
      <c r="R215" s="322"/>
      <c r="S215" s="322"/>
      <c r="T215" s="322"/>
      <c r="U215" s="322"/>
      <c r="V215" s="322"/>
      <c r="W215" s="322"/>
      <c r="X215" s="322">
        <f t="shared" si="15"/>
        <v>0.12055342465753426</v>
      </c>
      <c r="Y215" s="322">
        <f t="shared" si="16"/>
        <v>0.12055342465753426</v>
      </c>
    </row>
    <row r="216" spans="1:25">
      <c r="A216" s="322"/>
      <c r="B216" s="189" t="s">
        <v>192</v>
      </c>
      <c r="C216" s="217"/>
      <c r="D216" s="209">
        <v>0</v>
      </c>
      <c r="E216" s="227"/>
      <c r="F216" s="192"/>
      <c r="G216" s="192"/>
      <c r="H216" s="193"/>
      <c r="I216" s="194"/>
      <c r="J216" s="197"/>
      <c r="K216" s="195"/>
      <c r="L216" s="195"/>
      <c r="M216" s="190"/>
      <c r="N216" s="195"/>
      <c r="O216" s="217"/>
      <c r="P216" s="196"/>
      <c r="Q216" s="322"/>
      <c r="R216" s="322"/>
      <c r="S216" s="322"/>
      <c r="T216" s="322"/>
      <c r="U216" s="322"/>
      <c r="V216" s="322"/>
      <c r="W216" s="322"/>
      <c r="X216" s="322">
        <f t="shared" si="15"/>
        <v>0</v>
      </c>
      <c r="Y216" s="322">
        <f t="shared" si="16"/>
        <v>0</v>
      </c>
    </row>
    <row r="217" spans="1:25">
      <c r="A217" s="322"/>
      <c r="B217" s="189" t="s">
        <v>193</v>
      </c>
      <c r="C217" s="217"/>
      <c r="D217" s="209">
        <v>0</v>
      </c>
      <c r="E217" s="227"/>
      <c r="F217" s="192">
        <f>$L$6</f>
        <v>0.12055342465753426</v>
      </c>
      <c r="G217" s="192"/>
      <c r="H217" s="193"/>
      <c r="I217" s="194"/>
      <c r="J217" s="197"/>
      <c r="K217" s="195"/>
      <c r="L217" s="195"/>
      <c r="M217" s="190"/>
      <c r="N217" s="195"/>
      <c r="O217" s="217"/>
      <c r="P217" s="196"/>
      <c r="Q217" s="322"/>
      <c r="R217" s="322"/>
      <c r="S217" s="322"/>
      <c r="T217" s="322"/>
      <c r="U217" s="322"/>
      <c r="V217" s="322"/>
      <c r="W217" s="322"/>
      <c r="X217" s="322">
        <f t="shared" si="15"/>
        <v>0.12055342465753426</v>
      </c>
      <c r="Y217" s="322">
        <f t="shared" si="16"/>
        <v>0.12055342465753426</v>
      </c>
    </row>
    <row r="218" spans="1:25">
      <c r="A218" s="322"/>
      <c r="B218" s="189" t="s">
        <v>194</v>
      </c>
      <c r="C218" s="217"/>
      <c r="D218" s="209">
        <v>0</v>
      </c>
      <c r="E218" s="227"/>
      <c r="F218" s="192"/>
      <c r="G218" s="192"/>
      <c r="H218" s="193"/>
      <c r="I218" s="194"/>
      <c r="J218" s="197"/>
      <c r="K218" s="195"/>
      <c r="L218" s="195"/>
      <c r="M218" s="190"/>
      <c r="N218" s="195"/>
      <c r="O218" s="217"/>
      <c r="P218" s="196"/>
      <c r="Q218" s="322"/>
      <c r="R218" s="322"/>
      <c r="S218" s="322"/>
      <c r="T218" s="322"/>
      <c r="U218" s="322"/>
      <c r="V218" s="322"/>
      <c r="W218" s="322"/>
      <c r="X218" s="322">
        <f t="shared" si="15"/>
        <v>0</v>
      </c>
      <c r="Y218" s="322">
        <f t="shared" si="16"/>
        <v>0</v>
      </c>
    </row>
    <row r="219" spans="1:25">
      <c r="A219" s="322"/>
      <c r="B219" s="189" t="s">
        <v>195</v>
      </c>
      <c r="C219" s="217"/>
      <c r="D219" s="209">
        <v>0</v>
      </c>
      <c r="E219" s="227"/>
      <c r="F219" s="192">
        <f>$L$6</f>
        <v>0.12055342465753426</v>
      </c>
      <c r="G219" s="192"/>
      <c r="H219" s="193"/>
      <c r="I219" s="194"/>
      <c r="J219" s="197"/>
      <c r="K219" s="200"/>
      <c r="L219" s="195"/>
      <c r="M219" s="190"/>
      <c r="N219" s="195"/>
      <c r="O219" s="217"/>
      <c r="P219" s="196"/>
      <c r="Q219" s="322"/>
      <c r="R219" s="322"/>
      <c r="S219" s="322"/>
      <c r="T219" s="322"/>
      <c r="U219" s="322"/>
      <c r="V219" s="322"/>
      <c r="W219" s="322"/>
      <c r="X219" s="322">
        <f t="shared" si="15"/>
        <v>0.12055342465753426</v>
      </c>
      <c r="Y219" s="322">
        <f t="shared" si="16"/>
        <v>0.12055342465753426</v>
      </c>
    </row>
    <row r="220" spans="1:25">
      <c r="A220" s="322"/>
      <c r="B220" s="189" t="s">
        <v>196</v>
      </c>
      <c r="C220" s="213">
        <f>$L$3*1</f>
        <v>1</v>
      </c>
      <c r="D220" s="193">
        <f>$L$5</f>
        <v>1.5956164383561646</v>
      </c>
      <c r="E220" s="289">
        <f>$L$11</f>
        <v>1.89</v>
      </c>
      <c r="F220" s="192"/>
      <c r="G220" s="192">
        <f t="shared" ref="G220:G234" si="17">$L$8</f>
        <v>8.0630640000000003E-2</v>
      </c>
      <c r="H220" s="193"/>
      <c r="I220" s="198">
        <f>$L$13</f>
        <v>0.22</v>
      </c>
      <c r="J220" s="197">
        <f t="shared" ref="J220:J234" si="18">$L$15</f>
        <v>2.5499999999999998E-2</v>
      </c>
      <c r="K220" s="200"/>
      <c r="L220" s="197">
        <f>$L$18</f>
        <v>2E-3</v>
      </c>
      <c r="M220" s="209">
        <f t="shared" ref="M220:M234" si="19">0.16</f>
        <v>0.16</v>
      </c>
      <c r="N220" s="195"/>
      <c r="O220" s="217"/>
      <c r="P220" s="196"/>
      <c r="Q220" s="322"/>
      <c r="R220" s="322"/>
      <c r="S220" s="322"/>
      <c r="T220" s="322"/>
      <c r="U220" s="322"/>
      <c r="V220" s="322"/>
      <c r="W220" s="322"/>
      <c r="X220" s="322">
        <f t="shared" si="15"/>
        <v>6.4587470783561649</v>
      </c>
      <c r="Y220" s="322">
        <f t="shared" si="16"/>
        <v>6.7062470783561654</v>
      </c>
    </row>
    <row r="221" spans="1:25">
      <c r="A221" s="322"/>
      <c r="B221" s="189" t="s">
        <v>197</v>
      </c>
      <c r="C221" s="213">
        <f>$L$3*1</f>
        <v>1</v>
      </c>
      <c r="D221" s="193">
        <f>$L$5</f>
        <v>1.5956164383561646</v>
      </c>
      <c r="E221" s="227"/>
      <c r="F221" s="192">
        <f>$L$6</f>
        <v>0.12055342465753426</v>
      </c>
      <c r="G221" s="192">
        <f t="shared" si="17"/>
        <v>8.0630640000000003E-2</v>
      </c>
      <c r="H221" s="193"/>
      <c r="I221" s="195"/>
      <c r="J221" s="197">
        <f t="shared" si="18"/>
        <v>2.5499999999999998E-2</v>
      </c>
      <c r="K221" s="200">
        <f>$L$16</f>
        <v>1.6</v>
      </c>
      <c r="L221" s="197">
        <f>$L$18</f>
        <v>2E-3</v>
      </c>
      <c r="M221" s="209">
        <f t="shared" si="19"/>
        <v>0.16</v>
      </c>
      <c r="N221" s="195"/>
      <c r="O221" s="217"/>
      <c r="P221" s="196"/>
      <c r="Q221" s="322"/>
      <c r="R221" s="322"/>
      <c r="S221" s="322"/>
      <c r="T221" s="322"/>
      <c r="U221" s="322"/>
      <c r="V221" s="322"/>
      <c r="W221" s="322"/>
      <c r="X221" s="322">
        <f t="shared" si="15"/>
        <v>4.7493005030136981</v>
      </c>
      <c r="Y221" s="322">
        <f t="shared" si="16"/>
        <v>4.776800503013698</v>
      </c>
    </row>
    <row r="222" spans="1:25">
      <c r="A222" s="322"/>
      <c r="B222" s="189" t="s">
        <v>198</v>
      </c>
      <c r="C222" s="217"/>
      <c r="D222" s="209">
        <v>0</v>
      </c>
      <c r="E222" s="227"/>
      <c r="F222" s="192"/>
      <c r="G222" s="192">
        <f t="shared" si="17"/>
        <v>8.0630640000000003E-2</v>
      </c>
      <c r="H222" s="193"/>
      <c r="I222" s="195"/>
      <c r="J222" s="197">
        <f t="shared" si="18"/>
        <v>2.5499999999999998E-2</v>
      </c>
      <c r="K222" s="200">
        <f>$L$16</f>
        <v>1.6</v>
      </c>
      <c r="L222" s="197">
        <f>$L$18</f>
        <v>2E-3</v>
      </c>
      <c r="M222" s="209">
        <f t="shared" si="19"/>
        <v>0.16</v>
      </c>
      <c r="N222" s="195"/>
      <c r="O222" s="217"/>
      <c r="P222" s="196"/>
      <c r="Q222" s="322"/>
      <c r="R222" s="322"/>
      <c r="S222" s="322"/>
      <c r="T222" s="322"/>
      <c r="U222" s="322"/>
      <c r="V222" s="322"/>
      <c r="W222" s="322"/>
      <c r="X222" s="322">
        <f t="shared" si="15"/>
        <v>2.03313064</v>
      </c>
      <c r="Y222" s="322">
        <f t="shared" si="16"/>
        <v>2.0606306400000003</v>
      </c>
    </row>
    <row r="223" spans="1:25">
      <c r="A223" s="322"/>
      <c r="B223" s="189" t="s">
        <v>199</v>
      </c>
      <c r="C223" s="217"/>
      <c r="D223" s="209">
        <v>0</v>
      </c>
      <c r="E223" s="227"/>
      <c r="F223" s="192">
        <f>$L$6</f>
        <v>0.12055342465753426</v>
      </c>
      <c r="G223" s="192">
        <f t="shared" si="17"/>
        <v>8.0630640000000003E-2</v>
      </c>
      <c r="H223" s="193"/>
      <c r="I223" s="195"/>
      <c r="J223" s="197">
        <f t="shared" si="18"/>
        <v>2.5499999999999998E-2</v>
      </c>
      <c r="K223" s="195"/>
      <c r="L223" s="195"/>
      <c r="M223" s="209">
        <f>0.16</f>
        <v>0.16</v>
      </c>
      <c r="N223" s="195"/>
      <c r="O223" s="220">
        <f>$L$4</f>
        <v>0.99900000000000011</v>
      </c>
      <c r="P223" s="196"/>
      <c r="Q223" s="322"/>
      <c r="R223" s="322"/>
      <c r="S223" s="322"/>
      <c r="T223" s="322"/>
      <c r="U223" s="322"/>
      <c r="V223" s="322"/>
      <c r="W223" s="322"/>
      <c r="X223" s="322">
        <f t="shared" si="15"/>
        <v>1.5386840646575344</v>
      </c>
      <c r="Y223" s="322">
        <f t="shared" si="16"/>
        <v>1.5641840646575342</v>
      </c>
    </row>
    <row r="224" spans="1:25">
      <c r="A224" s="322"/>
      <c r="B224" s="189" t="s">
        <v>200</v>
      </c>
      <c r="C224" s="227"/>
      <c r="D224" s="209">
        <v>0</v>
      </c>
      <c r="E224" s="227"/>
      <c r="F224" s="192"/>
      <c r="G224" s="192">
        <f t="shared" si="17"/>
        <v>8.0630640000000003E-2</v>
      </c>
      <c r="H224" s="193">
        <f>$L$9</f>
        <v>0.69</v>
      </c>
      <c r="I224" s="195"/>
      <c r="J224" s="197">
        <f t="shared" si="18"/>
        <v>2.5499999999999998E-2</v>
      </c>
      <c r="K224" s="195"/>
      <c r="L224" s="195"/>
      <c r="M224" s="209">
        <f t="shared" si="19"/>
        <v>0.16</v>
      </c>
      <c r="N224" s="195"/>
      <c r="O224" s="217"/>
      <c r="P224" s="196"/>
      <c r="Q224" s="322"/>
      <c r="R224" s="322"/>
      <c r="S224" s="322"/>
      <c r="T224" s="322"/>
      <c r="U224" s="322"/>
      <c r="V224" s="322"/>
      <c r="W224" s="322"/>
      <c r="X224" s="322">
        <f t="shared" si="15"/>
        <v>1.1091306400000001</v>
      </c>
      <c r="Y224" s="322">
        <f t="shared" si="16"/>
        <v>1.1346306399999999</v>
      </c>
    </row>
    <row r="225" spans="1:25">
      <c r="A225" s="322"/>
      <c r="B225" s="189" t="s">
        <v>201</v>
      </c>
      <c r="C225" s="227"/>
      <c r="D225" s="209">
        <v>0</v>
      </c>
      <c r="E225" s="227"/>
      <c r="F225" s="192">
        <f>$L$6</f>
        <v>0.12055342465753426</v>
      </c>
      <c r="G225" s="192">
        <f t="shared" si="17"/>
        <v>8.0630640000000003E-2</v>
      </c>
      <c r="H225" s="193">
        <f>$L$10</f>
        <v>0.8</v>
      </c>
      <c r="I225" s="198">
        <f>$L$13</f>
        <v>0.22</v>
      </c>
      <c r="J225" s="197">
        <f t="shared" si="18"/>
        <v>2.5499999999999998E-2</v>
      </c>
      <c r="K225" s="195"/>
      <c r="L225" s="195"/>
      <c r="M225" s="209">
        <f t="shared" si="19"/>
        <v>0.16</v>
      </c>
      <c r="N225" s="195"/>
      <c r="O225" s="217"/>
      <c r="P225" s="196"/>
      <c r="Q225" s="322"/>
      <c r="R225" s="322"/>
      <c r="S225" s="322"/>
      <c r="T225" s="322"/>
      <c r="U225" s="322"/>
      <c r="V225" s="322"/>
      <c r="W225" s="322"/>
      <c r="X225" s="322">
        <f t="shared" si="15"/>
        <v>2.8796840646575341</v>
      </c>
      <c r="Y225" s="322">
        <f t="shared" si="16"/>
        <v>3.1251840646575344</v>
      </c>
    </row>
    <row r="226" spans="1:25">
      <c r="A226" s="322"/>
      <c r="B226" s="189" t="s">
        <v>202</v>
      </c>
      <c r="C226" s="217"/>
      <c r="D226" s="209">
        <v>0</v>
      </c>
      <c r="E226" s="227"/>
      <c r="F226" s="192"/>
      <c r="G226" s="192">
        <f t="shared" si="17"/>
        <v>8.0630640000000003E-2</v>
      </c>
      <c r="H226" s="193"/>
      <c r="I226" s="195"/>
      <c r="J226" s="197">
        <f t="shared" si="18"/>
        <v>2.5499999999999998E-2</v>
      </c>
      <c r="K226" s="195"/>
      <c r="L226" s="195"/>
      <c r="M226" s="209">
        <f t="shared" si="19"/>
        <v>0.16</v>
      </c>
      <c r="N226" s="195"/>
      <c r="O226" s="217"/>
      <c r="P226" s="196"/>
      <c r="Q226" s="322"/>
      <c r="R226" s="322"/>
      <c r="S226" s="322"/>
      <c r="T226" s="322"/>
      <c r="U226" s="322"/>
      <c r="V226" s="322"/>
      <c r="W226" s="322"/>
      <c r="X226" s="322">
        <f t="shared" si="15"/>
        <v>0.41913064</v>
      </c>
      <c r="Y226" s="322">
        <f t="shared" si="16"/>
        <v>0.44463063999999997</v>
      </c>
    </row>
    <row r="227" spans="1:25">
      <c r="A227" s="322"/>
      <c r="B227" s="189" t="s">
        <v>203</v>
      </c>
      <c r="C227" s="217"/>
      <c r="D227" s="209">
        <v>0</v>
      </c>
      <c r="E227" s="289">
        <f>$L$11</f>
        <v>1.89</v>
      </c>
      <c r="F227" s="192">
        <f>$L$6</f>
        <v>0.12055342465753426</v>
      </c>
      <c r="G227" s="192">
        <f t="shared" si="17"/>
        <v>8.0630640000000003E-2</v>
      </c>
      <c r="H227" s="193"/>
      <c r="I227" s="195"/>
      <c r="J227" s="197">
        <f t="shared" si="18"/>
        <v>2.5499999999999998E-2</v>
      </c>
      <c r="K227" s="195"/>
      <c r="L227" s="195"/>
      <c r="M227" s="209">
        <f t="shared" si="19"/>
        <v>0.16</v>
      </c>
      <c r="N227" s="195"/>
      <c r="O227" s="217"/>
      <c r="P227" s="196"/>
      <c r="Q227" s="322"/>
      <c r="R227" s="322"/>
      <c r="S227" s="322"/>
      <c r="T227" s="322"/>
      <c r="U227" s="322"/>
      <c r="V227" s="322"/>
      <c r="W227" s="322"/>
      <c r="X227" s="322">
        <f t="shared" si="15"/>
        <v>2.4296840646575344</v>
      </c>
      <c r="Y227" s="322">
        <f t="shared" si="16"/>
        <v>2.4551840646575345</v>
      </c>
    </row>
    <row r="228" spans="1:25">
      <c r="A228" s="322"/>
      <c r="B228" s="189" t="s">
        <v>204</v>
      </c>
      <c r="C228" s="217"/>
      <c r="D228" s="209">
        <v>0</v>
      </c>
      <c r="E228" s="227"/>
      <c r="F228" s="192"/>
      <c r="G228" s="192">
        <f t="shared" si="17"/>
        <v>8.0630640000000003E-2</v>
      </c>
      <c r="H228" s="193"/>
      <c r="I228" s="198"/>
      <c r="J228" s="197">
        <f t="shared" si="18"/>
        <v>2.5499999999999998E-2</v>
      </c>
      <c r="K228" s="195"/>
      <c r="L228" s="195"/>
      <c r="M228" s="209">
        <f t="shared" si="19"/>
        <v>0.16</v>
      </c>
      <c r="N228" s="197">
        <f>$L$19</f>
        <v>0.55000000000000004</v>
      </c>
      <c r="O228" s="217"/>
      <c r="P228" s="196"/>
      <c r="Q228" s="322"/>
      <c r="R228" s="322"/>
      <c r="S228" s="322"/>
      <c r="T228" s="322"/>
      <c r="U228" s="322"/>
      <c r="V228" s="322"/>
      <c r="W228" s="322"/>
      <c r="X228" s="322">
        <f t="shared" si="15"/>
        <v>4.2691306400000002</v>
      </c>
      <c r="Y228" s="322">
        <f t="shared" si="16"/>
        <v>4.8446306400000001</v>
      </c>
    </row>
    <row r="229" spans="1:25">
      <c r="A229" s="322"/>
      <c r="B229" s="189" t="s">
        <v>205</v>
      </c>
      <c r="C229" s="217"/>
      <c r="D229" s="209">
        <v>0</v>
      </c>
      <c r="E229" s="227"/>
      <c r="F229" s="192">
        <f>$L$6</f>
        <v>0.12055342465753426</v>
      </c>
      <c r="G229" s="192">
        <f t="shared" si="17"/>
        <v>8.0630640000000003E-2</v>
      </c>
      <c r="H229" s="193"/>
      <c r="I229" s="195"/>
      <c r="J229" s="197">
        <f t="shared" si="18"/>
        <v>2.5499999999999998E-2</v>
      </c>
      <c r="K229" s="195"/>
      <c r="L229" s="195"/>
      <c r="M229" s="209">
        <f t="shared" si="19"/>
        <v>0.16</v>
      </c>
      <c r="N229" s="195"/>
      <c r="O229" s="217"/>
      <c r="P229" s="196"/>
      <c r="Q229" s="322"/>
      <c r="R229" s="322"/>
      <c r="S229" s="322"/>
      <c r="T229" s="322"/>
      <c r="U229" s="322"/>
      <c r="V229" s="322"/>
      <c r="W229" s="322"/>
      <c r="X229" s="322">
        <f t="shared" si="15"/>
        <v>0.53968406465753427</v>
      </c>
      <c r="Y229" s="322">
        <f t="shared" si="16"/>
        <v>0.56518406465753424</v>
      </c>
    </row>
    <row r="230" spans="1:25">
      <c r="A230" s="322"/>
      <c r="B230" s="189" t="s">
        <v>206</v>
      </c>
      <c r="C230" s="217"/>
      <c r="D230" s="209">
        <v>0</v>
      </c>
      <c r="E230" s="227"/>
      <c r="F230" s="192"/>
      <c r="G230" s="192">
        <f t="shared" si="17"/>
        <v>8.0630640000000003E-2</v>
      </c>
      <c r="H230" s="193"/>
      <c r="I230" s="195"/>
      <c r="J230" s="197">
        <f t="shared" si="18"/>
        <v>2.5499999999999998E-2</v>
      </c>
      <c r="K230" s="195"/>
      <c r="L230" s="195"/>
      <c r="M230" s="209">
        <f t="shared" si="19"/>
        <v>0.16</v>
      </c>
      <c r="N230" s="195"/>
      <c r="O230" s="217"/>
      <c r="P230" s="196"/>
      <c r="Q230" s="322"/>
      <c r="R230" s="322"/>
      <c r="S230" s="322"/>
      <c r="T230" s="322"/>
      <c r="U230" s="322"/>
      <c r="V230" s="322"/>
      <c r="W230" s="322"/>
      <c r="X230" s="322">
        <f t="shared" si="15"/>
        <v>0.41913064</v>
      </c>
      <c r="Y230" s="322">
        <f t="shared" si="16"/>
        <v>0.44463063999999997</v>
      </c>
    </row>
    <row r="231" spans="1:25">
      <c r="A231" s="322"/>
      <c r="B231" s="189" t="s">
        <v>207</v>
      </c>
      <c r="C231" s="217"/>
      <c r="D231" s="209">
        <v>0</v>
      </c>
      <c r="E231" s="227"/>
      <c r="F231" s="192">
        <f>$L$6</f>
        <v>0.12055342465753426</v>
      </c>
      <c r="G231" s="192">
        <f t="shared" si="17"/>
        <v>8.0630640000000003E-2</v>
      </c>
      <c r="H231" s="193"/>
      <c r="I231" s="195"/>
      <c r="J231" s="197">
        <f t="shared" si="18"/>
        <v>2.5499999999999998E-2</v>
      </c>
      <c r="K231" s="195"/>
      <c r="L231" s="195"/>
      <c r="M231" s="209">
        <f t="shared" si="19"/>
        <v>0.16</v>
      </c>
      <c r="N231" s="195"/>
      <c r="O231" s="217"/>
      <c r="P231" s="196"/>
      <c r="Q231" s="322"/>
      <c r="R231" s="322"/>
      <c r="S231" s="322"/>
      <c r="T231" s="322"/>
      <c r="U231" s="322"/>
      <c r="V231" s="322"/>
      <c r="W231" s="322"/>
      <c r="X231" s="322">
        <f t="shared" si="15"/>
        <v>0.53968406465753427</v>
      </c>
      <c r="Y231" s="322">
        <f t="shared" si="16"/>
        <v>0.56518406465753424</v>
      </c>
    </row>
    <row r="232" spans="1:25">
      <c r="A232" s="322"/>
      <c r="B232" s="189" t="s">
        <v>208</v>
      </c>
      <c r="C232" s="217"/>
      <c r="D232" s="209">
        <v>0</v>
      </c>
      <c r="E232" s="227"/>
      <c r="F232" s="192"/>
      <c r="G232" s="192">
        <f t="shared" si="17"/>
        <v>8.0630640000000003E-2</v>
      </c>
      <c r="H232" s="193"/>
      <c r="I232" s="195"/>
      <c r="J232" s="197">
        <f t="shared" si="18"/>
        <v>2.5499999999999998E-2</v>
      </c>
      <c r="K232" s="195"/>
      <c r="L232" s="195"/>
      <c r="M232" s="209">
        <f t="shared" si="19"/>
        <v>0.16</v>
      </c>
      <c r="N232" s="195"/>
      <c r="O232" s="217"/>
      <c r="P232" s="196"/>
      <c r="Q232" s="322"/>
      <c r="R232" s="322"/>
      <c r="S232" s="322"/>
      <c r="T232" s="322"/>
      <c r="U232" s="322"/>
      <c r="V232" s="322"/>
      <c r="W232" s="322"/>
      <c r="X232" s="322">
        <f t="shared" si="15"/>
        <v>0.41913064</v>
      </c>
      <c r="Y232" s="322">
        <f t="shared" si="16"/>
        <v>0.44463063999999997</v>
      </c>
    </row>
    <row r="233" spans="1:25">
      <c r="A233" s="322"/>
      <c r="B233" s="189" t="s">
        <v>209</v>
      </c>
      <c r="C233" s="217"/>
      <c r="D233" s="209">
        <v>0</v>
      </c>
      <c r="E233" s="227"/>
      <c r="F233" s="192">
        <f>$L$6</f>
        <v>0.12055342465753426</v>
      </c>
      <c r="G233" s="192">
        <f t="shared" si="17"/>
        <v>8.0630640000000003E-2</v>
      </c>
      <c r="H233" s="193"/>
      <c r="I233" s="195"/>
      <c r="J233" s="197">
        <f t="shared" si="18"/>
        <v>2.5499999999999998E-2</v>
      </c>
      <c r="K233" s="195"/>
      <c r="L233" s="195"/>
      <c r="M233" s="209">
        <f t="shared" si="19"/>
        <v>0.16</v>
      </c>
      <c r="N233" s="195"/>
      <c r="O233" s="217"/>
      <c r="P233" s="196"/>
      <c r="Q233" s="322"/>
      <c r="R233" s="322"/>
      <c r="S233" s="322"/>
      <c r="T233" s="322"/>
      <c r="U233" s="322"/>
      <c r="V233" s="322"/>
      <c r="W233" s="322"/>
      <c r="X233" s="322">
        <f t="shared" si="15"/>
        <v>0.53968406465753427</v>
      </c>
      <c r="Y233" s="322">
        <f t="shared" si="16"/>
        <v>0.56518406465753424</v>
      </c>
    </row>
    <row r="234" spans="1:25">
      <c r="B234" s="189" t="s">
        <v>210</v>
      </c>
      <c r="C234" s="217"/>
      <c r="D234" s="209">
        <v>0</v>
      </c>
      <c r="E234" s="227"/>
      <c r="F234" s="192"/>
      <c r="G234" s="192">
        <f t="shared" si="17"/>
        <v>8.0630640000000003E-2</v>
      </c>
      <c r="H234" s="193"/>
      <c r="I234" s="195"/>
      <c r="J234" s="197">
        <f t="shared" si="18"/>
        <v>2.5499999999999998E-2</v>
      </c>
      <c r="K234" s="195"/>
      <c r="L234" s="195"/>
      <c r="M234" s="209">
        <f t="shared" si="19"/>
        <v>0.16</v>
      </c>
      <c r="N234" s="195"/>
      <c r="O234" s="217"/>
      <c r="X234" s="322">
        <f t="shared" si="15"/>
        <v>0.41913064</v>
      </c>
      <c r="Y234" s="322">
        <f t="shared" si="16"/>
        <v>0.44463063999999997</v>
      </c>
    </row>
    <row r="235" spans="1:25"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340"/>
      <c r="M235" s="340"/>
      <c r="N235" s="340"/>
      <c r="O235" s="340"/>
    </row>
    <row r="236" spans="1:25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25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25">
      <c r="B238" s="19"/>
      <c r="C238" s="19">
        <v>1</v>
      </c>
      <c r="D238" s="19">
        <v>2</v>
      </c>
      <c r="E238" s="19">
        <v>3</v>
      </c>
      <c r="F238" s="19">
        <v>4</v>
      </c>
      <c r="G238" s="19">
        <v>5</v>
      </c>
      <c r="H238" s="19">
        <v>6</v>
      </c>
      <c r="I238" s="19">
        <v>7</v>
      </c>
      <c r="J238" s="19">
        <v>8</v>
      </c>
      <c r="K238" s="19"/>
      <c r="L238" s="19"/>
      <c r="M238" s="19"/>
      <c r="N238" s="19"/>
      <c r="O238" s="19"/>
    </row>
    <row r="239" spans="1:25">
      <c r="B239" s="19"/>
      <c r="C239" s="334" t="s">
        <v>150</v>
      </c>
      <c r="D239" s="334" t="s">
        <v>151</v>
      </c>
      <c r="E239" s="334" t="s">
        <v>152</v>
      </c>
      <c r="F239" s="334" t="s">
        <v>153</v>
      </c>
      <c r="G239" s="334" t="s">
        <v>154</v>
      </c>
      <c r="H239" s="334" t="s">
        <v>155</v>
      </c>
      <c r="I239" s="334" t="s">
        <v>156</v>
      </c>
      <c r="J239" s="334" t="s">
        <v>161</v>
      </c>
      <c r="K239" s="19"/>
      <c r="L239" s="19"/>
      <c r="M239" s="19"/>
      <c r="N239" s="19"/>
      <c r="O239" s="19"/>
    </row>
    <row r="240" spans="1:25">
      <c r="B240" s="335" t="s">
        <v>163</v>
      </c>
      <c r="C240" s="19">
        <f>R27</f>
        <v>0.12055342465753426</v>
      </c>
      <c r="D240" s="19">
        <f>S27</f>
        <v>0.12055342465753426</v>
      </c>
      <c r="E240" s="19">
        <f>T80</f>
        <v>0.12055342465753426</v>
      </c>
      <c r="F240" s="19">
        <f>U80</f>
        <v>0.12055342465753426</v>
      </c>
      <c r="G240" s="19">
        <f>V133</f>
        <v>0.12055342465753426</v>
      </c>
      <c r="H240" s="19">
        <f>W133</f>
        <v>0.12055342465753426</v>
      </c>
      <c r="I240" s="19">
        <f>X187</f>
        <v>0.12055342465753426</v>
      </c>
      <c r="J240" s="19">
        <f>Y187</f>
        <v>0.12055342465753426</v>
      </c>
      <c r="K240" s="19"/>
      <c r="L240" s="19"/>
      <c r="M240" s="19"/>
      <c r="N240" s="19"/>
      <c r="O240" s="19"/>
    </row>
    <row r="241" spans="2:15">
      <c r="B241" s="319" t="s">
        <v>164</v>
      </c>
      <c r="C241" s="19">
        <f t="shared" ref="C241:D256" si="20">R28</f>
        <v>0</v>
      </c>
      <c r="D241" s="19">
        <f t="shared" si="20"/>
        <v>0</v>
      </c>
      <c r="E241" s="19">
        <f t="shared" ref="E241:F256" si="21">T81</f>
        <v>0</v>
      </c>
      <c r="F241" s="19">
        <f t="shared" si="21"/>
        <v>0</v>
      </c>
      <c r="G241" s="19">
        <f t="shared" ref="G241:H256" si="22">V134</f>
        <v>0</v>
      </c>
      <c r="H241" s="19">
        <f t="shared" si="22"/>
        <v>0</v>
      </c>
      <c r="I241" s="19">
        <f t="shared" ref="I241:J256" si="23">X188</f>
        <v>0</v>
      </c>
      <c r="J241" s="19">
        <f t="shared" si="23"/>
        <v>0</v>
      </c>
      <c r="K241" s="19"/>
      <c r="L241" s="19"/>
      <c r="M241" s="19"/>
      <c r="N241" s="19"/>
      <c r="O241" s="19"/>
    </row>
    <row r="242" spans="2:15">
      <c r="B242" s="319" t="s">
        <v>165</v>
      </c>
      <c r="C242" s="19">
        <f t="shared" si="20"/>
        <v>0.12055342465753426</v>
      </c>
      <c r="D242" s="19">
        <f t="shared" si="20"/>
        <v>0.12055342465753426</v>
      </c>
      <c r="E242" s="19">
        <f t="shared" si="21"/>
        <v>0.12055342465753426</v>
      </c>
      <c r="F242" s="19">
        <f t="shared" si="21"/>
        <v>0.12055342465753426</v>
      </c>
      <c r="G242" s="19">
        <f t="shared" si="22"/>
        <v>0.12055342465753426</v>
      </c>
      <c r="H242" s="19">
        <f t="shared" si="22"/>
        <v>0.12055342465753426</v>
      </c>
      <c r="I242" s="19">
        <f t="shared" si="23"/>
        <v>0.12055342465753426</v>
      </c>
      <c r="J242" s="19">
        <f t="shared" si="23"/>
        <v>0.12055342465753426</v>
      </c>
      <c r="K242" s="19"/>
      <c r="L242" s="19"/>
      <c r="M242" s="19"/>
      <c r="N242" s="19"/>
      <c r="O242" s="19"/>
    </row>
    <row r="243" spans="2:15">
      <c r="B243" s="319" t="s">
        <v>166</v>
      </c>
      <c r="C243" s="19">
        <f t="shared" si="20"/>
        <v>0</v>
      </c>
      <c r="D243" s="19">
        <f t="shared" si="20"/>
        <v>0</v>
      </c>
      <c r="E243" s="19">
        <f t="shared" si="21"/>
        <v>0</v>
      </c>
      <c r="F243" s="19">
        <f t="shared" si="21"/>
        <v>0</v>
      </c>
      <c r="G243" s="19">
        <f t="shared" si="22"/>
        <v>0</v>
      </c>
      <c r="H243" s="19">
        <f t="shared" si="22"/>
        <v>0</v>
      </c>
      <c r="I243" s="19">
        <f t="shared" si="23"/>
        <v>0</v>
      </c>
      <c r="J243" s="19">
        <f t="shared" si="23"/>
        <v>0</v>
      </c>
      <c r="K243" s="19"/>
      <c r="L243" s="19"/>
      <c r="M243" s="19"/>
      <c r="N243" s="19"/>
      <c r="O243" s="19"/>
    </row>
    <row r="244" spans="2:15">
      <c r="B244" s="319" t="s">
        <v>167</v>
      </c>
      <c r="C244" s="19">
        <f t="shared" si="20"/>
        <v>0.12055342465753426</v>
      </c>
      <c r="D244" s="19">
        <f t="shared" si="20"/>
        <v>0.12055342465753426</v>
      </c>
      <c r="E244" s="19">
        <f t="shared" si="21"/>
        <v>0.12055342465753426</v>
      </c>
      <c r="F244" s="19">
        <f t="shared" si="21"/>
        <v>0.12055342465753426</v>
      </c>
      <c r="G244" s="19">
        <f t="shared" si="22"/>
        <v>0.12055342465753426</v>
      </c>
      <c r="H244" s="19">
        <f t="shared" si="22"/>
        <v>0.12055342465753426</v>
      </c>
      <c r="I244" s="19">
        <f t="shared" si="23"/>
        <v>0.12055342465753426</v>
      </c>
      <c r="J244" s="19">
        <f t="shared" si="23"/>
        <v>0.12055342465753426</v>
      </c>
      <c r="K244" s="19"/>
      <c r="L244" s="19"/>
      <c r="M244" s="19"/>
      <c r="N244" s="19"/>
      <c r="O244" s="19"/>
    </row>
    <row r="245" spans="2:15">
      <c r="B245" s="319" t="s">
        <v>168</v>
      </c>
      <c r="C245" s="19">
        <f t="shared" si="20"/>
        <v>0</v>
      </c>
      <c r="D245" s="19">
        <f t="shared" si="20"/>
        <v>0</v>
      </c>
      <c r="E245" s="19">
        <f t="shared" si="21"/>
        <v>0</v>
      </c>
      <c r="F245" s="19">
        <f t="shared" si="21"/>
        <v>0</v>
      </c>
      <c r="G245" s="19">
        <f t="shared" si="22"/>
        <v>0</v>
      </c>
      <c r="H245" s="19">
        <f t="shared" si="22"/>
        <v>0</v>
      </c>
      <c r="I245" s="19">
        <f t="shared" si="23"/>
        <v>0</v>
      </c>
      <c r="J245" s="19">
        <f t="shared" si="23"/>
        <v>0</v>
      </c>
      <c r="K245" s="19"/>
      <c r="L245" s="19"/>
      <c r="M245" s="19"/>
      <c r="N245" s="19"/>
      <c r="O245" s="19"/>
    </row>
    <row r="246" spans="2:15">
      <c r="B246" s="319" t="s">
        <v>169</v>
      </c>
      <c r="C246" s="19">
        <f t="shared" si="20"/>
        <v>0.12055342465753426</v>
      </c>
      <c r="D246" s="19">
        <f t="shared" si="20"/>
        <v>0.12055342465753426</v>
      </c>
      <c r="E246" s="19">
        <f t="shared" si="21"/>
        <v>0.12055342465753426</v>
      </c>
      <c r="F246" s="19">
        <f t="shared" si="21"/>
        <v>0.12055342465753426</v>
      </c>
      <c r="G246" s="19">
        <f t="shared" si="22"/>
        <v>0.12055342465753426</v>
      </c>
      <c r="H246" s="19">
        <f t="shared" si="22"/>
        <v>0.12055342465753426</v>
      </c>
      <c r="I246" s="19">
        <f t="shared" si="23"/>
        <v>0.12055342465753426</v>
      </c>
      <c r="J246" s="19">
        <f t="shared" si="23"/>
        <v>0.12055342465753426</v>
      </c>
      <c r="K246" s="19"/>
      <c r="L246" s="19"/>
      <c r="M246" s="19"/>
      <c r="N246" s="19"/>
      <c r="O246" s="19"/>
    </row>
    <row r="247" spans="2:15">
      <c r="B247" s="319" t="s">
        <v>170</v>
      </c>
      <c r="C247" s="19">
        <f t="shared" si="20"/>
        <v>0</v>
      </c>
      <c r="D247" s="19">
        <f t="shared" si="20"/>
        <v>0</v>
      </c>
      <c r="E247" s="19">
        <f t="shared" si="21"/>
        <v>0</v>
      </c>
      <c r="F247" s="19">
        <f t="shared" si="21"/>
        <v>0</v>
      </c>
      <c r="G247" s="19">
        <f t="shared" si="22"/>
        <v>0</v>
      </c>
      <c r="H247" s="19">
        <f t="shared" si="22"/>
        <v>0</v>
      </c>
      <c r="I247" s="19">
        <f t="shared" si="23"/>
        <v>0</v>
      </c>
      <c r="J247" s="19">
        <f t="shared" si="23"/>
        <v>0</v>
      </c>
      <c r="K247" s="19"/>
      <c r="L247" s="19"/>
      <c r="M247" s="19"/>
      <c r="N247" s="19"/>
      <c r="O247" s="19"/>
    </row>
    <row r="248" spans="2:15">
      <c r="B248" s="319" t="s">
        <v>171</v>
      </c>
      <c r="C248" s="19">
        <f t="shared" si="20"/>
        <v>0.12055342465753426</v>
      </c>
      <c r="D248" s="19">
        <f t="shared" si="20"/>
        <v>0.12055342465753426</v>
      </c>
      <c r="E248" s="19">
        <f t="shared" si="21"/>
        <v>0.12055342465753426</v>
      </c>
      <c r="F248" s="19">
        <f t="shared" si="21"/>
        <v>0.12055342465753426</v>
      </c>
      <c r="G248" s="19">
        <f t="shared" si="22"/>
        <v>0.12055342465753426</v>
      </c>
      <c r="H248" s="19">
        <f t="shared" si="22"/>
        <v>0.12055342465753426</v>
      </c>
      <c r="I248" s="19">
        <f t="shared" si="23"/>
        <v>0.12055342465753426</v>
      </c>
      <c r="J248" s="19">
        <f t="shared" si="23"/>
        <v>0.12055342465753426</v>
      </c>
      <c r="K248" s="19"/>
      <c r="L248" s="19"/>
      <c r="M248" s="19"/>
      <c r="N248" s="19"/>
      <c r="O248" s="19"/>
    </row>
    <row r="249" spans="2:15">
      <c r="B249" s="319" t="s">
        <v>172</v>
      </c>
      <c r="C249" s="19">
        <f t="shared" si="20"/>
        <v>0</v>
      </c>
      <c r="D249" s="19">
        <f t="shared" si="20"/>
        <v>0</v>
      </c>
      <c r="E249" s="19">
        <f t="shared" si="21"/>
        <v>0</v>
      </c>
      <c r="F249" s="19">
        <f t="shared" si="21"/>
        <v>0</v>
      </c>
      <c r="G249" s="19">
        <f t="shared" si="22"/>
        <v>0</v>
      </c>
      <c r="H249" s="19">
        <f t="shared" si="22"/>
        <v>0</v>
      </c>
      <c r="I249" s="19">
        <f t="shared" si="23"/>
        <v>0</v>
      </c>
      <c r="J249" s="19">
        <f t="shared" si="23"/>
        <v>0</v>
      </c>
      <c r="K249" s="19"/>
      <c r="L249" s="19"/>
      <c r="M249" s="19"/>
      <c r="N249" s="19"/>
      <c r="O249" s="19"/>
    </row>
    <row r="250" spans="2:15">
      <c r="B250" s="319" t="s">
        <v>173</v>
      </c>
      <c r="C250" s="19">
        <f t="shared" si="20"/>
        <v>0.12055342465753426</v>
      </c>
      <c r="D250" s="19">
        <f t="shared" si="20"/>
        <v>0.12055342465753426</v>
      </c>
      <c r="E250" s="19">
        <f t="shared" si="21"/>
        <v>0.12055342465753426</v>
      </c>
      <c r="F250" s="19">
        <f t="shared" si="21"/>
        <v>0.12055342465753426</v>
      </c>
      <c r="G250" s="19">
        <f t="shared" si="22"/>
        <v>0.12055342465753426</v>
      </c>
      <c r="H250" s="19">
        <f t="shared" si="22"/>
        <v>0.12055342465753426</v>
      </c>
      <c r="I250" s="19">
        <f t="shared" si="23"/>
        <v>0.12055342465753426</v>
      </c>
      <c r="J250" s="19">
        <f t="shared" si="23"/>
        <v>0.12055342465753426</v>
      </c>
      <c r="K250" s="19"/>
      <c r="L250" s="19"/>
      <c r="M250" s="19"/>
      <c r="N250" s="19"/>
      <c r="O250" s="19"/>
    </row>
    <row r="251" spans="2:15">
      <c r="B251" s="319" t="s">
        <v>174</v>
      </c>
      <c r="C251" s="19">
        <f t="shared" si="20"/>
        <v>0</v>
      </c>
      <c r="D251" s="19">
        <f t="shared" si="20"/>
        <v>0</v>
      </c>
      <c r="E251" s="19">
        <f t="shared" si="21"/>
        <v>0</v>
      </c>
      <c r="F251" s="19">
        <f t="shared" si="21"/>
        <v>0</v>
      </c>
      <c r="G251" s="19">
        <f t="shared" si="22"/>
        <v>0</v>
      </c>
      <c r="H251" s="19">
        <f t="shared" si="22"/>
        <v>0</v>
      </c>
      <c r="I251" s="19">
        <f t="shared" si="23"/>
        <v>0</v>
      </c>
      <c r="J251" s="19">
        <f t="shared" si="23"/>
        <v>0</v>
      </c>
      <c r="K251" s="19"/>
      <c r="L251" s="19"/>
      <c r="M251" s="19"/>
      <c r="N251" s="19"/>
      <c r="O251" s="19"/>
    </row>
    <row r="252" spans="2:15">
      <c r="B252" s="319" t="s">
        <v>175</v>
      </c>
      <c r="C252" s="19">
        <f t="shared" si="20"/>
        <v>0.12055342465753426</v>
      </c>
      <c r="D252" s="19">
        <f t="shared" si="20"/>
        <v>0.12055342465753426</v>
      </c>
      <c r="E252" s="19">
        <f t="shared" si="21"/>
        <v>0.12055342465753426</v>
      </c>
      <c r="F252" s="19">
        <f t="shared" si="21"/>
        <v>0.12055342465753426</v>
      </c>
      <c r="G252" s="19">
        <f t="shared" si="22"/>
        <v>0.12055342465753426</v>
      </c>
      <c r="H252" s="19">
        <f t="shared" si="22"/>
        <v>0.12055342465753426</v>
      </c>
      <c r="I252" s="19">
        <f t="shared" si="23"/>
        <v>0.12055342465753426</v>
      </c>
      <c r="J252" s="19">
        <f t="shared" si="23"/>
        <v>0.12055342465753426</v>
      </c>
      <c r="K252" s="19"/>
      <c r="L252" s="19"/>
      <c r="M252" s="19"/>
      <c r="N252" s="19"/>
      <c r="O252" s="19"/>
    </row>
    <row r="253" spans="2:15">
      <c r="B253" s="319" t="s">
        <v>176</v>
      </c>
      <c r="C253" s="19">
        <f t="shared" si="20"/>
        <v>0</v>
      </c>
      <c r="D253" s="19">
        <f t="shared" si="20"/>
        <v>0</v>
      </c>
      <c r="E253" s="19">
        <f t="shared" si="21"/>
        <v>0</v>
      </c>
      <c r="F253" s="19">
        <f t="shared" si="21"/>
        <v>0</v>
      </c>
      <c r="G253" s="19">
        <f t="shared" si="22"/>
        <v>0</v>
      </c>
      <c r="H253" s="19">
        <f t="shared" si="22"/>
        <v>0</v>
      </c>
      <c r="I253" s="19">
        <f t="shared" si="23"/>
        <v>0</v>
      </c>
      <c r="J253" s="19">
        <f t="shared" si="23"/>
        <v>0</v>
      </c>
      <c r="K253" s="19"/>
      <c r="L253" s="19"/>
      <c r="M253" s="19"/>
      <c r="N253" s="19"/>
      <c r="O253" s="19"/>
    </row>
    <row r="254" spans="2:15">
      <c r="B254" s="319" t="s">
        <v>177</v>
      </c>
      <c r="C254" s="19">
        <f t="shared" si="20"/>
        <v>0.12055342465753426</v>
      </c>
      <c r="D254" s="19">
        <f t="shared" si="20"/>
        <v>0.12055342465753426</v>
      </c>
      <c r="E254" s="19">
        <f t="shared" si="21"/>
        <v>0.12055342465753426</v>
      </c>
      <c r="F254" s="19">
        <f t="shared" si="21"/>
        <v>0.12055342465753426</v>
      </c>
      <c r="G254" s="19">
        <f t="shared" si="22"/>
        <v>0.12055342465753426</v>
      </c>
      <c r="H254" s="19">
        <f t="shared" si="22"/>
        <v>0.12055342465753426</v>
      </c>
      <c r="I254" s="19">
        <f t="shared" si="23"/>
        <v>0.12055342465753426</v>
      </c>
      <c r="J254" s="19">
        <f t="shared" si="23"/>
        <v>0.12055342465753426</v>
      </c>
      <c r="K254" s="19"/>
      <c r="L254" s="19"/>
      <c r="M254" s="19"/>
      <c r="N254" s="19"/>
      <c r="O254" s="19"/>
    </row>
    <row r="255" spans="2:15">
      <c r="B255" s="319" t="s">
        <v>178</v>
      </c>
      <c r="C255" s="19">
        <f t="shared" si="20"/>
        <v>0</v>
      </c>
      <c r="D255" s="19">
        <f t="shared" si="20"/>
        <v>0</v>
      </c>
      <c r="E255" s="19">
        <f t="shared" si="21"/>
        <v>0</v>
      </c>
      <c r="F255" s="19">
        <f t="shared" si="21"/>
        <v>0</v>
      </c>
      <c r="G255" s="19">
        <f t="shared" si="22"/>
        <v>0</v>
      </c>
      <c r="H255" s="19">
        <f t="shared" si="22"/>
        <v>0</v>
      </c>
      <c r="I255" s="19">
        <f t="shared" si="23"/>
        <v>0</v>
      </c>
      <c r="J255" s="19">
        <f t="shared" si="23"/>
        <v>0</v>
      </c>
      <c r="K255" s="19"/>
      <c r="L255" s="19"/>
      <c r="M255" s="19"/>
      <c r="N255" s="19"/>
      <c r="O255" s="19"/>
    </row>
    <row r="256" spans="2:15">
      <c r="B256" s="319" t="s">
        <v>179</v>
      </c>
      <c r="C256" s="19">
        <f t="shared" si="20"/>
        <v>0.12055342465753426</v>
      </c>
      <c r="D256" s="19">
        <f t="shared" si="20"/>
        <v>0.12055342465753426</v>
      </c>
      <c r="E256" s="19">
        <f t="shared" si="21"/>
        <v>0.12055342465753426</v>
      </c>
      <c r="F256" s="19">
        <f t="shared" si="21"/>
        <v>0.12055342465753426</v>
      </c>
      <c r="G256" s="19">
        <f t="shared" si="22"/>
        <v>0.12055342465753426</v>
      </c>
      <c r="H256" s="19">
        <f t="shared" si="22"/>
        <v>0.12055342465753426</v>
      </c>
      <c r="I256" s="19">
        <f t="shared" si="23"/>
        <v>0.12055342465753426</v>
      </c>
      <c r="J256" s="19">
        <f t="shared" si="23"/>
        <v>0.12055342465753426</v>
      </c>
      <c r="K256" s="19"/>
      <c r="L256" s="19"/>
      <c r="M256" s="19"/>
      <c r="N256" s="19"/>
      <c r="O256" s="19"/>
    </row>
    <row r="257" spans="2:15">
      <c r="B257" s="319" t="s">
        <v>180</v>
      </c>
      <c r="C257" s="19">
        <f t="shared" ref="C257:D272" si="24">R44</f>
        <v>0.10613064</v>
      </c>
      <c r="D257" s="19">
        <f t="shared" si="24"/>
        <v>0.13163063999999999</v>
      </c>
      <c r="E257" s="19">
        <f t="shared" ref="E257:F272" si="25">T97</f>
        <v>0.15713063999999999</v>
      </c>
      <c r="F257" s="19">
        <f t="shared" si="25"/>
        <v>0.18263064000000001</v>
      </c>
      <c r="G257" s="19">
        <f t="shared" ref="G257:H272" si="26">V150</f>
        <v>0.20813064000000001</v>
      </c>
      <c r="H257" s="19">
        <f t="shared" si="26"/>
        <v>0.23363064</v>
      </c>
      <c r="I257" s="19">
        <f t="shared" ref="I257:J272" si="27">X204</f>
        <v>0.25913063999999997</v>
      </c>
      <c r="J257" s="19">
        <f t="shared" si="27"/>
        <v>0.28463063999999999</v>
      </c>
      <c r="K257" s="19"/>
      <c r="L257" s="19"/>
      <c r="M257" s="19"/>
      <c r="N257" s="19"/>
      <c r="O257" s="19"/>
    </row>
    <row r="258" spans="2:15">
      <c r="B258" s="319" t="s">
        <v>181</v>
      </c>
      <c r="C258" s="19">
        <f t="shared" si="24"/>
        <v>3.8866840646575342</v>
      </c>
      <c r="D258" s="19">
        <f t="shared" si="24"/>
        <v>4.6821840646575339</v>
      </c>
      <c r="E258" s="19">
        <f t="shared" si="25"/>
        <v>5.4776840646575344</v>
      </c>
      <c r="F258" s="19">
        <f t="shared" si="25"/>
        <v>6.2731840646575332</v>
      </c>
      <c r="G258" s="19">
        <f t="shared" si="26"/>
        <v>7.0686840646575346</v>
      </c>
      <c r="H258" s="19">
        <f t="shared" si="26"/>
        <v>7.8641840646575343</v>
      </c>
      <c r="I258" s="19">
        <f t="shared" si="27"/>
        <v>8.6596840646575348</v>
      </c>
      <c r="J258" s="19">
        <f t="shared" si="27"/>
        <v>9.4551840646575354</v>
      </c>
      <c r="K258" s="19"/>
      <c r="L258" s="19"/>
      <c r="M258" s="19"/>
      <c r="N258" s="19"/>
      <c r="O258" s="19"/>
    </row>
    <row r="259" spans="2:15">
      <c r="B259" s="319" t="s">
        <v>182</v>
      </c>
      <c r="C259" s="19">
        <f t="shared" si="24"/>
        <v>1.1051306400000001</v>
      </c>
      <c r="D259" s="19">
        <f t="shared" si="24"/>
        <v>1.1306306400000001</v>
      </c>
      <c r="E259" s="19">
        <f t="shared" si="25"/>
        <v>1.1561306400000002</v>
      </c>
      <c r="F259" s="19">
        <f t="shared" si="25"/>
        <v>1.1816306400000003</v>
      </c>
      <c r="G259" s="19">
        <f t="shared" si="26"/>
        <v>1.2071306400000001</v>
      </c>
      <c r="H259" s="19">
        <f t="shared" si="26"/>
        <v>1.2326306400000002</v>
      </c>
      <c r="I259" s="19">
        <f t="shared" si="27"/>
        <v>1.2581306400000001</v>
      </c>
      <c r="J259" s="19">
        <f t="shared" si="27"/>
        <v>1.2836306400000002</v>
      </c>
      <c r="K259" s="19"/>
      <c r="L259" s="19"/>
      <c r="M259" s="19"/>
      <c r="N259" s="19"/>
      <c r="O259" s="19"/>
    </row>
    <row r="260" spans="2:15">
      <c r="B260" s="319" t="s">
        <v>183</v>
      </c>
      <c r="C260" s="19">
        <f t="shared" si="24"/>
        <v>0.22668406465753424</v>
      </c>
      <c r="D260" s="19">
        <f t="shared" si="24"/>
        <v>0.25218406465753423</v>
      </c>
      <c r="E260" s="19">
        <f t="shared" si="25"/>
        <v>0.27768406465753426</v>
      </c>
      <c r="F260" s="19">
        <f t="shared" si="25"/>
        <v>0.30318406465753422</v>
      </c>
      <c r="G260" s="19">
        <f t="shared" si="26"/>
        <v>0.32868406465753425</v>
      </c>
      <c r="H260" s="19">
        <f t="shared" si="26"/>
        <v>0.35418406465753427</v>
      </c>
      <c r="I260" s="19">
        <f t="shared" si="27"/>
        <v>0.37968406465753424</v>
      </c>
      <c r="J260" s="19">
        <f t="shared" si="27"/>
        <v>0.4051840646575342</v>
      </c>
      <c r="K260" s="19"/>
      <c r="L260" s="19"/>
      <c r="M260" s="19"/>
      <c r="N260" s="19"/>
      <c r="O260" s="19"/>
    </row>
    <row r="261" spans="2:15">
      <c r="B261" s="319" t="s">
        <v>184</v>
      </c>
      <c r="C261" s="19">
        <f t="shared" si="24"/>
        <v>0</v>
      </c>
      <c r="D261" s="19">
        <f t="shared" si="24"/>
        <v>0</v>
      </c>
      <c r="E261" s="19">
        <f t="shared" si="25"/>
        <v>0</v>
      </c>
      <c r="F261" s="19">
        <f t="shared" si="25"/>
        <v>0</v>
      </c>
      <c r="G261" s="19">
        <f t="shared" si="26"/>
        <v>0</v>
      </c>
      <c r="H261" s="19">
        <f t="shared" si="26"/>
        <v>0</v>
      </c>
      <c r="I261" s="19">
        <f t="shared" si="27"/>
        <v>0</v>
      </c>
      <c r="J261" s="19">
        <f t="shared" si="27"/>
        <v>0</v>
      </c>
      <c r="K261" s="19"/>
      <c r="L261" s="19"/>
      <c r="M261" s="19"/>
      <c r="N261" s="19"/>
      <c r="O261" s="19"/>
    </row>
    <row r="262" spans="2:15">
      <c r="B262" s="319" t="s">
        <v>185</v>
      </c>
      <c r="C262" s="19">
        <f t="shared" si="24"/>
        <v>0.12055342465753426</v>
      </c>
      <c r="D262" s="19">
        <f t="shared" si="24"/>
        <v>0.12055342465753426</v>
      </c>
      <c r="E262" s="19">
        <f t="shared" si="25"/>
        <v>0.12055342465753426</v>
      </c>
      <c r="F262" s="19">
        <f t="shared" si="25"/>
        <v>0.12055342465753426</v>
      </c>
      <c r="G262" s="19">
        <f t="shared" si="26"/>
        <v>0.12055342465753426</v>
      </c>
      <c r="H262" s="19">
        <f t="shared" si="26"/>
        <v>0.12055342465753426</v>
      </c>
      <c r="I262" s="19">
        <f t="shared" si="27"/>
        <v>0.12055342465753426</v>
      </c>
      <c r="J262" s="19">
        <f t="shared" si="27"/>
        <v>0.12055342465753426</v>
      </c>
      <c r="K262" s="19"/>
      <c r="L262" s="19"/>
      <c r="M262" s="19"/>
      <c r="N262" s="19"/>
      <c r="O262" s="19"/>
    </row>
    <row r="263" spans="2:15">
      <c r="B263" s="252" t="s">
        <v>186</v>
      </c>
      <c r="C263" s="19">
        <f t="shared" si="24"/>
        <v>0</v>
      </c>
      <c r="D263" s="19">
        <f t="shared" si="24"/>
        <v>0</v>
      </c>
      <c r="E263" s="19">
        <f t="shared" si="25"/>
        <v>0</v>
      </c>
      <c r="F263" s="19">
        <f t="shared" si="25"/>
        <v>0</v>
      </c>
      <c r="G263" s="19">
        <f t="shared" si="26"/>
        <v>0</v>
      </c>
      <c r="H263" s="19">
        <f t="shared" si="26"/>
        <v>0</v>
      </c>
      <c r="I263" s="19">
        <f t="shared" si="27"/>
        <v>0</v>
      </c>
      <c r="J263" s="19">
        <f t="shared" si="27"/>
        <v>0</v>
      </c>
      <c r="K263" s="19"/>
      <c r="L263" s="19"/>
      <c r="M263" s="19"/>
      <c r="N263" s="19"/>
      <c r="O263" s="19"/>
    </row>
    <row r="264" spans="2:15">
      <c r="B264" s="319" t="s">
        <v>187</v>
      </c>
      <c r="C264" s="19">
        <f t="shared" si="24"/>
        <v>0.12055342465753426</v>
      </c>
      <c r="D264" s="19">
        <f t="shared" si="24"/>
        <v>0.12055342465753426</v>
      </c>
      <c r="E264" s="19">
        <f t="shared" si="25"/>
        <v>0.12055342465753426</v>
      </c>
      <c r="F264" s="19">
        <f t="shared" si="25"/>
        <v>0.12055342465753426</v>
      </c>
      <c r="G264" s="19">
        <f t="shared" si="26"/>
        <v>0.12055342465753426</v>
      </c>
      <c r="H264" s="19">
        <f t="shared" si="26"/>
        <v>0.12055342465753426</v>
      </c>
      <c r="I264" s="19">
        <f t="shared" si="27"/>
        <v>0.12055342465753426</v>
      </c>
      <c r="J264" s="19">
        <f t="shared" si="27"/>
        <v>0.12055342465753426</v>
      </c>
      <c r="K264" s="19"/>
      <c r="L264" s="19"/>
      <c r="M264" s="19"/>
      <c r="N264" s="19"/>
      <c r="O264" s="19"/>
    </row>
    <row r="265" spans="2:15">
      <c r="B265" s="319" t="s">
        <v>188</v>
      </c>
      <c r="C265" s="19">
        <f t="shared" si="24"/>
        <v>0</v>
      </c>
      <c r="D265" s="19">
        <f t="shared" si="24"/>
        <v>0</v>
      </c>
      <c r="E265" s="19">
        <f t="shared" si="25"/>
        <v>0</v>
      </c>
      <c r="F265" s="19">
        <f t="shared" si="25"/>
        <v>0</v>
      </c>
      <c r="G265" s="19">
        <f t="shared" si="26"/>
        <v>0</v>
      </c>
      <c r="H265" s="19">
        <f t="shared" si="26"/>
        <v>0</v>
      </c>
      <c r="I265" s="19">
        <f t="shared" si="27"/>
        <v>0</v>
      </c>
      <c r="J265" s="19">
        <f t="shared" si="27"/>
        <v>0</v>
      </c>
      <c r="K265" s="19"/>
      <c r="L265" s="19"/>
      <c r="M265" s="19"/>
      <c r="N265" s="19"/>
      <c r="O265" s="19"/>
    </row>
    <row r="266" spans="2:15">
      <c r="B266" s="319" t="s">
        <v>189</v>
      </c>
      <c r="C266" s="19">
        <f t="shared" si="24"/>
        <v>0.12055342465753426</v>
      </c>
      <c r="D266" s="19">
        <f t="shared" si="24"/>
        <v>0.12055342465753426</v>
      </c>
      <c r="E266" s="19">
        <f t="shared" si="25"/>
        <v>0.12055342465753426</v>
      </c>
      <c r="F266" s="19">
        <f t="shared" si="25"/>
        <v>0.12055342465753426</v>
      </c>
      <c r="G266" s="19">
        <f t="shared" si="26"/>
        <v>0.12055342465753426</v>
      </c>
      <c r="H266" s="19">
        <f t="shared" si="26"/>
        <v>0.12055342465753426</v>
      </c>
      <c r="I266" s="19">
        <f t="shared" si="27"/>
        <v>0.12055342465753426</v>
      </c>
      <c r="J266" s="19">
        <f t="shared" si="27"/>
        <v>0.12055342465753426</v>
      </c>
      <c r="K266" s="19"/>
      <c r="L266" s="19"/>
      <c r="M266" s="19"/>
      <c r="N266" s="19"/>
      <c r="O266" s="19"/>
    </row>
    <row r="267" spans="2:15">
      <c r="B267" s="319" t="s">
        <v>190</v>
      </c>
      <c r="C267" s="19">
        <f t="shared" si="24"/>
        <v>0</v>
      </c>
      <c r="D267" s="19">
        <f t="shared" si="24"/>
        <v>0</v>
      </c>
      <c r="E267" s="19">
        <f t="shared" si="25"/>
        <v>0</v>
      </c>
      <c r="F267" s="19">
        <f t="shared" si="25"/>
        <v>0</v>
      </c>
      <c r="G267" s="19">
        <f t="shared" si="26"/>
        <v>0</v>
      </c>
      <c r="H267" s="19">
        <f t="shared" si="26"/>
        <v>0</v>
      </c>
      <c r="I267" s="19">
        <f t="shared" si="27"/>
        <v>0</v>
      </c>
      <c r="J267" s="19">
        <f t="shared" si="27"/>
        <v>0</v>
      </c>
      <c r="K267" s="19"/>
      <c r="L267" s="19"/>
      <c r="M267" s="19"/>
      <c r="N267" s="19"/>
      <c r="O267" s="19"/>
    </row>
    <row r="268" spans="2:15">
      <c r="B268" s="319" t="s">
        <v>191</v>
      </c>
      <c r="C268" s="19">
        <f t="shared" si="24"/>
        <v>0.12055342465753426</v>
      </c>
      <c r="D268" s="19">
        <f t="shared" si="24"/>
        <v>0.12055342465753426</v>
      </c>
      <c r="E268" s="19">
        <f t="shared" si="25"/>
        <v>0.12055342465753426</v>
      </c>
      <c r="F268" s="19">
        <f t="shared" si="25"/>
        <v>0.12055342465753426</v>
      </c>
      <c r="G268" s="19">
        <f t="shared" si="26"/>
        <v>0.12055342465753426</v>
      </c>
      <c r="H268" s="19">
        <f t="shared" si="26"/>
        <v>0.12055342465753426</v>
      </c>
      <c r="I268" s="19">
        <f t="shared" si="27"/>
        <v>0.12055342465753426</v>
      </c>
      <c r="J268" s="19">
        <f t="shared" si="27"/>
        <v>0.12055342465753426</v>
      </c>
      <c r="K268" s="19"/>
      <c r="L268" s="19"/>
      <c r="M268" s="19"/>
      <c r="N268" s="19"/>
      <c r="O268" s="19"/>
    </row>
    <row r="269" spans="2:15">
      <c r="B269" s="319" t="s">
        <v>192</v>
      </c>
      <c r="C269" s="19">
        <f t="shared" si="24"/>
        <v>0</v>
      </c>
      <c r="D269" s="19">
        <f t="shared" si="24"/>
        <v>0</v>
      </c>
      <c r="E269" s="19">
        <f t="shared" si="25"/>
        <v>0</v>
      </c>
      <c r="F269" s="19">
        <f t="shared" si="25"/>
        <v>0</v>
      </c>
      <c r="G269" s="19">
        <f t="shared" si="26"/>
        <v>0</v>
      </c>
      <c r="H269" s="19">
        <f t="shared" si="26"/>
        <v>0</v>
      </c>
      <c r="I269" s="19">
        <f t="shared" si="27"/>
        <v>0</v>
      </c>
      <c r="J269" s="19">
        <f t="shared" si="27"/>
        <v>0</v>
      </c>
      <c r="K269" s="19"/>
      <c r="L269" s="19"/>
      <c r="M269" s="19"/>
      <c r="N269" s="19"/>
      <c r="O269" s="19"/>
    </row>
    <row r="270" spans="2:15">
      <c r="B270" s="319" t="s">
        <v>193</v>
      </c>
      <c r="C270" s="19">
        <f t="shared" si="24"/>
        <v>0.12055342465753426</v>
      </c>
      <c r="D270" s="19">
        <f t="shared" si="24"/>
        <v>0.12055342465753426</v>
      </c>
      <c r="E270" s="19">
        <f t="shared" si="25"/>
        <v>0.12055342465753426</v>
      </c>
      <c r="F270" s="19">
        <f t="shared" si="25"/>
        <v>0.12055342465753426</v>
      </c>
      <c r="G270" s="19">
        <f t="shared" si="26"/>
        <v>0.12055342465753426</v>
      </c>
      <c r="H270" s="19">
        <f t="shared" si="26"/>
        <v>0.12055342465753426</v>
      </c>
      <c r="I270" s="19">
        <f t="shared" si="27"/>
        <v>0.12055342465753426</v>
      </c>
      <c r="J270" s="19">
        <f t="shared" si="27"/>
        <v>0.12055342465753426</v>
      </c>
      <c r="K270" s="19"/>
      <c r="L270" s="19"/>
      <c r="M270" s="19"/>
      <c r="N270" s="19"/>
      <c r="O270" s="19"/>
    </row>
    <row r="271" spans="2:15">
      <c r="B271" s="319" t="s">
        <v>194</v>
      </c>
      <c r="C271" s="19">
        <f t="shared" si="24"/>
        <v>0</v>
      </c>
      <c r="D271" s="19">
        <f t="shared" si="24"/>
        <v>0</v>
      </c>
      <c r="E271" s="19">
        <f t="shared" si="25"/>
        <v>0</v>
      </c>
      <c r="F271" s="19">
        <f t="shared" si="25"/>
        <v>0</v>
      </c>
      <c r="G271" s="19">
        <f t="shared" si="26"/>
        <v>0</v>
      </c>
      <c r="H271" s="19">
        <f t="shared" si="26"/>
        <v>0</v>
      </c>
      <c r="I271" s="19">
        <f t="shared" si="27"/>
        <v>0</v>
      </c>
      <c r="J271" s="19">
        <f t="shared" si="27"/>
        <v>0</v>
      </c>
      <c r="K271" s="19"/>
      <c r="L271" s="19"/>
      <c r="M271" s="19"/>
      <c r="N271" s="19"/>
      <c r="O271" s="19"/>
    </row>
    <row r="272" spans="2:15">
      <c r="B272" s="319" t="s">
        <v>195</v>
      </c>
      <c r="C272" s="19">
        <f t="shared" si="24"/>
        <v>0.12055342465753426</v>
      </c>
      <c r="D272" s="19">
        <f t="shared" si="24"/>
        <v>0.12055342465753426</v>
      </c>
      <c r="E272" s="19">
        <f t="shared" si="25"/>
        <v>0.12055342465753426</v>
      </c>
      <c r="F272" s="19">
        <f t="shared" si="25"/>
        <v>0.12055342465753426</v>
      </c>
      <c r="G272" s="19">
        <f t="shared" si="26"/>
        <v>0.12055342465753426</v>
      </c>
      <c r="H272" s="19">
        <f t="shared" si="26"/>
        <v>0.12055342465753426</v>
      </c>
      <c r="I272" s="19">
        <f t="shared" si="27"/>
        <v>0.12055342465753426</v>
      </c>
      <c r="J272" s="19">
        <f t="shared" si="27"/>
        <v>0.12055342465753426</v>
      </c>
      <c r="K272" s="19"/>
      <c r="L272" s="19"/>
      <c r="M272" s="19"/>
      <c r="N272" s="19"/>
      <c r="O272" s="19"/>
    </row>
    <row r="273" spans="2:30">
      <c r="B273" s="319" t="s">
        <v>196</v>
      </c>
      <c r="C273" s="19">
        <f t="shared" ref="C273:D286" si="28">R60</f>
        <v>6.5737470783561642</v>
      </c>
      <c r="D273" s="19">
        <f t="shared" si="28"/>
        <v>6.8212470783561638</v>
      </c>
      <c r="E273" s="19">
        <f t="shared" ref="E273:F287" si="29">T113</f>
        <v>7.0687470783561652</v>
      </c>
      <c r="F273" s="19">
        <f t="shared" si="29"/>
        <v>7.3162470783561639</v>
      </c>
      <c r="G273" s="19">
        <f t="shared" ref="G273:H287" si="30">V166</f>
        <v>7.5637470783561653</v>
      </c>
      <c r="H273" s="19">
        <f t="shared" si="30"/>
        <v>7.8112470783561649</v>
      </c>
      <c r="I273" s="19">
        <f t="shared" ref="I273:J287" si="31">X220</f>
        <v>6.4587470783561649</v>
      </c>
      <c r="J273" s="19">
        <f t="shared" si="31"/>
        <v>6.7062470783561654</v>
      </c>
      <c r="K273" s="19"/>
      <c r="L273" s="19"/>
      <c r="M273" s="19"/>
      <c r="N273" s="19"/>
      <c r="O273" s="19"/>
    </row>
    <row r="274" spans="2:30">
      <c r="B274" s="319" t="s">
        <v>197</v>
      </c>
      <c r="C274" s="19">
        <f t="shared" si="28"/>
        <v>2.9843005030136984</v>
      </c>
      <c r="D274" s="19">
        <f t="shared" si="28"/>
        <v>3.0118005030136987</v>
      </c>
      <c r="E274" s="19">
        <f t="shared" si="29"/>
        <v>4.6393005030136987</v>
      </c>
      <c r="F274" s="19">
        <f t="shared" si="29"/>
        <v>4.6668005030136985</v>
      </c>
      <c r="G274" s="19">
        <f t="shared" si="30"/>
        <v>4.6943005030136984</v>
      </c>
      <c r="H274" s="19">
        <f t="shared" si="30"/>
        <v>4.7218005030136982</v>
      </c>
      <c r="I274" s="19">
        <f t="shared" si="31"/>
        <v>4.7493005030136981</v>
      </c>
      <c r="J274" s="19">
        <f t="shared" si="31"/>
        <v>4.776800503013698</v>
      </c>
      <c r="K274" s="19"/>
      <c r="L274" s="19"/>
      <c r="M274" s="19"/>
      <c r="N274" s="19"/>
      <c r="O274" s="19"/>
    </row>
    <row r="275" spans="2:30">
      <c r="B275" s="319" t="s">
        <v>198</v>
      </c>
      <c r="C275" s="19">
        <f t="shared" si="28"/>
        <v>0.26813063999999998</v>
      </c>
      <c r="D275" s="19">
        <f t="shared" si="28"/>
        <v>0.29563064</v>
      </c>
      <c r="E275" s="19">
        <f t="shared" si="29"/>
        <v>0.32313064000000002</v>
      </c>
      <c r="F275" s="19">
        <f t="shared" si="29"/>
        <v>0.35063063999999999</v>
      </c>
      <c r="G275" s="19">
        <f t="shared" si="30"/>
        <v>0.37813063999999996</v>
      </c>
      <c r="H275" s="19">
        <f t="shared" si="30"/>
        <v>0.40563063999999999</v>
      </c>
      <c r="I275" s="19">
        <f t="shared" si="31"/>
        <v>2.03313064</v>
      </c>
      <c r="J275" s="19">
        <f t="shared" si="31"/>
        <v>2.0606306400000003</v>
      </c>
      <c r="K275" s="19"/>
      <c r="L275" s="19"/>
      <c r="M275" s="19"/>
      <c r="N275" s="19"/>
      <c r="O275" s="19"/>
    </row>
    <row r="276" spans="2:30">
      <c r="B276" s="319" t="s">
        <v>199</v>
      </c>
      <c r="C276" s="19">
        <f t="shared" si="28"/>
        <v>1.3856840646575344</v>
      </c>
      <c r="D276" s="19">
        <f t="shared" si="28"/>
        <v>1.4111840646575342</v>
      </c>
      <c r="E276" s="19">
        <f t="shared" si="29"/>
        <v>1.4366840646575343</v>
      </c>
      <c r="F276" s="19">
        <f t="shared" si="29"/>
        <v>1.4621840646575344</v>
      </c>
      <c r="G276" s="19">
        <f t="shared" si="30"/>
        <v>1.4876840646575342</v>
      </c>
      <c r="H276" s="19">
        <f t="shared" si="30"/>
        <v>1.5131840646575343</v>
      </c>
      <c r="I276" s="19">
        <f t="shared" si="31"/>
        <v>1.5386840646575344</v>
      </c>
      <c r="J276" s="19">
        <f t="shared" si="31"/>
        <v>1.5641840646575342</v>
      </c>
      <c r="K276" s="19"/>
      <c r="L276" s="19"/>
      <c r="M276" s="19"/>
      <c r="N276" s="19"/>
      <c r="O276" s="19"/>
    </row>
    <row r="277" spans="2:30">
      <c r="B277" s="319" t="s">
        <v>200</v>
      </c>
      <c r="C277" s="19">
        <f t="shared" si="28"/>
        <v>0.95613063999999992</v>
      </c>
      <c r="D277" s="19">
        <f t="shared" si="28"/>
        <v>0.98163064</v>
      </c>
      <c r="E277" s="19">
        <f t="shared" si="29"/>
        <v>1.00713064</v>
      </c>
      <c r="F277" s="19">
        <f t="shared" si="29"/>
        <v>1.03263064</v>
      </c>
      <c r="G277" s="19">
        <f t="shared" si="30"/>
        <v>1.0581306399999999</v>
      </c>
      <c r="H277" s="19">
        <f t="shared" si="30"/>
        <v>1.08363064</v>
      </c>
      <c r="I277" s="19">
        <f t="shared" si="31"/>
        <v>1.1091306400000001</v>
      </c>
      <c r="J277" s="19">
        <f t="shared" si="31"/>
        <v>1.1346306399999999</v>
      </c>
      <c r="K277" s="19"/>
      <c r="L277" s="19"/>
      <c r="M277" s="19"/>
      <c r="N277" s="19"/>
      <c r="O277" s="19"/>
    </row>
    <row r="278" spans="2:30">
      <c r="B278" s="319" t="s">
        <v>201</v>
      </c>
      <c r="C278" s="19">
        <f t="shared" si="28"/>
        <v>1.4066840646575343</v>
      </c>
      <c r="D278" s="19">
        <f t="shared" si="28"/>
        <v>1.6521840646575341</v>
      </c>
      <c r="E278" s="19">
        <f t="shared" si="29"/>
        <v>1.8976840646575341</v>
      </c>
      <c r="F278" s="19">
        <f t="shared" si="29"/>
        <v>2.1431840646575342</v>
      </c>
      <c r="G278" s="19">
        <f t="shared" si="30"/>
        <v>2.388684064657534</v>
      </c>
      <c r="H278" s="19">
        <f t="shared" si="30"/>
        <v>2.6341840646575339</v>
      </c>
      <c r="I278" s="19">
        <f t="shared" si="31"/>
        <v>2.8796840646575341</v>
      </c>
      <c r="J278" s="19">
        <f t="shared" si="31"/>
        <v>3.1251840646575344</v>
      </c>
      <c r="K278" s="19"/>
      <c r="L278" s="19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>
      <c r="B279" s="319" t="s">
        <v>202</v>
      </c>
      <c r="C279" s="19">
        <f t="shared" si="28"/>
        <v>0.26613063999999997</v>
      </c>
      <c r="D279" s="19">
        <f t="shared" si="28"/>
        <v>0.29163064</v>
      </c>
      <c r="E279" s="19">
        <f t="shared" si="29"/>
        <v>0.31713064000000002</v>
      </c>
      <c r="F279" s="19">
        <f t="shared" si="29"/>
        <v>0.34263063999999999</v>
      </c>
      <c r="G279" s="19">
        <f t="shared" si="30"/>
        <v>0.36813064000000001</v>
      </c>
      <c r="H279" s="19">
        <f t="shared" si="30"/>
        <v>0.39363064000000003</v>
      </c>
      <c r="I279" s="19">
        <f t="shared" si="31"/>
        <v>0.41913064</v>
      </c>
      <c r="J279" s="19">
        <f t="shared" si="31"/>
        <v>0.44463063999999997</v>
      </c>
      <c r="K279" s="19"/>
      <c r="L279" s="19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>
      <c r="B280" s="319" t="s">
        <v>203</v>
      </c>
      <c r="C280" s="19">
        <f t="shared" si="28"/>
        <v>2.2766840646575344</v>
      </c>
      <c r="D280" s="19">
        <f t="shared" si="28"/>
        <v>2.3021840646575344</v>
      </c>
      <c r="E280" s="19">
        <f t="shared" si="29"/>
        <v>2.3276840646575341</v>
      </c>
      <c r="F280" s="19">
        <f t="shared" si="29"/>
        <v>2.3531840646575342</v>
      </c>
      <c r="G280" s="19">
        <f t="shared" si="30"/>
        <v>2.3786840646575342</v>
      </c>
      <c r="H280" s="19">
        <f t="shared" si="30"/>
        <v>2.4041840646575343</v>
      </c>
      <c r="I280" s="19">
        <f t="shared" si="31"/>
        <v>2.4296840646575344</v>
      </c>
      <c r="J280" s="19">
        <f t="shared" si="31"/>
        <v>2.4551840646575345</v>
      </c>
      <c r="K280" s="19"/>
      <c r="L280" s="19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>
      <c r="B281" s="319" t="s">
        <v>204</v>
      </c>
      <c r="C281" s="19">
        <f t="shared" si="28"/>
        <v>0.81613064000000002</v>
      </c>
      <c r="D281" s="19">
        <f t="shared" si="28"/>
        <v>1.39163064</v>
      </c>
      <c r="E281" s="19">
        <f t="shared" si="29"/>
        <v>1.9671306400000002</v>
      </c>
      <c r="F281" s="19">
        <f t="shared" si="29"/>
        <v>2.5426306400000001</v>
      </c>
      <c r="G281" s="19">
        <f t="shared" si="30"/>
        <v>3.11813064</v>
      </c>
      <c r="H281" s="19">
        <f t="shared" si="30"/>
        <v>3.6936306400000003</v>
      </c>
      <c r="I281" s="19">
        <f t="shared" si="31"/>
        <v>4.2691306400000002</v>
      </c>
      <c r="J281" s="19">
        <f t="shared" si="31"/>
        <v>4.8446306400000001</v>
      </c>
      <c r="K281" s="19"/>
      <c r="L281" s="19"/>
      <c r="M281" s="20"/>
      <c r="N281" s="321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>
      <c r="B282" s="319" t="s">
        <v>205</v>
      </c>
      <c r="C282" s="19">
        <f t="shared" si="28"/>
        <v>0.38668406465753424</v>
      </c>
      <c r="D282" s="19">
        <f t="shared" si="28"/>
        <v>0.41218406465753427</v>
      </c>
      <c r="E282" s="19">
        <f t="shared" si="29"/>
        <v>0.43768406465753429</v>
      </c>
      <c r="F282" s="19">
        <f t="shared" si="29"/>
        <v>0.46318406465753426</v>
      </c>
      <c r="G282" s="19">
        <f t="shared" si="30"/>
        <v>0.48868406465753428</v>
      </c>
      <c r="H282" s="19">
        <f t="shared" si="30"/>
        <v>0.5141840646575343</v>
      </c>
      <c r="I282" s="19">
        <f t="shared" si="31"/>
        <v>0.53968406465753427</v>
      </c>
      <c r="J282" s="19">
        <f t="shared" si="31"/>
        <v>0.56518406465753424</v>
      </c>
      <c r="K282" s="19"/>
      <c r="L282" s="19"/>
      <c r="M282" s="20"/>
      <c r="N282" s="321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>
      <c r="B283" s="319" t="s">
        <v>206</v>
      </c>
      <c r="C283" s="19">
        <f t="shared" si="28"/>
        <v>0.26613063999999997</v>
      </c>
      <c r="D283" s="19">
        <f t="shared" si="28"/>
        <v>0.29163064</v>
      </c>
      <c r="E283" s="19">
        <f t="shared" si="29"/>
        <v>0.31713064000000002</v>
      </c>
      <c r="F283" s="19">
        <f t="shared" si="29"/>
        <v>0.34263063999999999</v>
      </c>
      <c r="G283" s="19">
        <f t="shared" si="30"/>
        <v>0.36813064000000001</v>
      </c>
      <c r="H283" s="19">
        <f t="shared" si="30"/>
        <v>0.39363064000000003</v>
      </c>
      <c r="I283" s="19">
        <f t="shared" si="31"/>
        <v>0.41913064</v>
      </c>
      <c r="J283" s="19">
        <f t="shared" si="31"/>
        <v>0.44463063999999997</v>
      </c>
      <c r="K283" s="19"/>
      <c r="L283" s="19"/>
      <c r="M283" s="20"/>
      <c r="N283" s="321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>
      <c r="B284" s="319" t="s">
        <v>207</v>
      </c>
      <c r="C284" s="19">
        <f t="shared" si="28"/>
        <v>0.38668406465753424</v>
      </c>
      <c r="D284" s="19">
        <f t="shared" si="28"/>
        <v>0.41218406465753427</v>
      </c>
      <c r="E284" s="19">
        <f t="shared" si="29"/>
        <v>0.43768406465753429</v>
      </c>
      <c r="F284" s="19">
        <f t="shared" si="29"/>
        <v>0.46318406465753426</v>
      </c>
      <c r="G284" s="19">
        <f t="shared" si="30"/>
        <v>0.48868406465753428</v>
      </c>
      <c r="H284" s="19">
        <f t="shared" si="30"/>
        <v>0.5141840646575343</v>
      </c>
      <c r="I284" s="19">
        <f t="shared" si="31"/>
        <v>0.53968406465753427</v>
      </c>
      <c r="J284" s="19">
        <f t="shared" si="31"/>
        <v>0.56518406465753424</v>
      </c>
      <c r="K284" s="19"/>
      <c r="L284" s="19"/>
      <c r="M284" s="20"/>
      <c r="N284" s="321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>
      <c r="B285" s="319" t="s">
        <v>208</v>
      </c>
      <c r="C285" s="19">
        <f t="shared" si="28"/>
        <v>0.26613063999999997</v>
      </c>
      <c r="D285" s="19">
        <f t="shared" si="28"/>
        <v>0.29163064</v>
      </c>
      <c r="E285" s="19">
        <f t="shared" si="29"/>
        <v>0.31713064000000002</v>
      </c>
      <c r="F285" s="19">
        <f t="shared" si="29"/>
        <v>0.34263063999999999</v>
      </c>
      <c r="G285" s="19">
        <f t="shared" si="30"/>
        <v>0.36813064000000001</v>
      </c>
      <c r="H285" s="19">
        <f t="shared" si="30"/>
        <v>0.39363064000000003</v>
      </c>
      <c r="I285" s="19">
        <f t="shared" si="31"/>
        <v>0.41913064</v>
      </c>
      <c r="J285" s="19">
        <f t="shared" si="31"/>
        <v>0.44463063999999997</v>
      </c>
      <c r="K285" s="19"/>
      <c r="L285" s="19"/>
      <c r="M285" s="20"/>
      <c r="N285" s="321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>
      <c r="B286" s="319" t="s">
        <v>209</v>
      </c>
      <c r="C286" s="19">
        <f t="shared" si="28"/>
        <v>0.38668406465753424</v>
      </c>
      <c r="D286" s="19">
        <f t="shared" si="28"/>
        <v>0.41218406465753427</v>
      </c>
      <c r="E286" s="19">
        <f t="shared" si="29"/>
        <v>0.43768406465753429</v>
      </c>
      <c r="F286" s="19">
        <f t="shared" si="29"/>
        <v>0.46318406465753426</v>
      </c>
      <c r="G286" s="19">
        <f t="shared" si="30"/>
        <v>0.48868406465753428</v>
      </c>
      <c r="H286" s="19">
        <f t="shared" si="30"/>
        <v>0.5141840646575343</v>
      </c>
      <c r="I286" s="19">
        <f t="shared" si="31"/>
        <v>0.53968406465753427</v>
      </c>
      <c r="J286" s="19">
        <f t="shared" si="31"/>
        <v>0.56518406465753424</v>
      </c>
      <c r="K286" s="19"/>
      <c r="L286" s="19"/>
      <c r="M286" s="20"/>
      <c r="N286" s="321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>
      <c r="B287" s="320" t="s">
        <v>210</v>
      </c>
      <c r="C287" s="19">
        <f>R74</f>
        <v>0.26613063999999997</v>
      </c>
      <c r="D287" s="19">
        <f>S74</f>
        <v>0.29163064</v>
      </c>
      <c r="E287" s="19">
        <f t="shared" si="29"/>
        <v>0.31713064000000002</v>
      </c>
      <c r="F287" s="19">
        <f t="shared" si="29"/>
        <v>0.34263063999999999</v>
      </c>
      <c r="G287" s="19">
        <f t="shared" si="30"/>
        <v>0.36813064000000001</v>
      </c>
      <c r="H287" s="19">
        <f t="shared" si="30"/>
        <v>0.39363064000000003</v>
      </c>
      <c r="I287" s="19">
        <f t="shared" si="31"/>
        <v>0.41913064</v>
      </c>
      <c r="J287" s="19">
        <f t="shared" si="31"/>
        <v>0.44463063999999997</v>
      </c>
      <c r="K287" s="19"/>
      <c r="L287" s="19"/>
      <c r="M287" s="20"/>
      <c r="N287" s="321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20"/>
      <c r="N288" s="321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20"/>
      <c r="N289" s="321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20"/>
      <c r="N290" s="321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20"/>
      <c r="N291" s="321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20"/>
      <c r="N292" s="321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20"/>
      <c r="N293" s="321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20"/>
      <c r="N294" s="321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20"/>
      <c r="N295" s="321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20"/>
      <c r="N296" s="321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20"/>
      <c r="N297" s="321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0"/>
      <c r="N298" s="321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20"/>
      <c r="N299" s="321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20"/>
      <c r="N300" s="321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20"/>
      <c r="N301" s="321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20"/>
      <c r="N302" s="321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0"/>
      <c r="N303" s="321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20"/>
      <c r="N304" s="321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20"/>
      <c r="N305" s="321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20"/>
      <c r="N306" s="321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0"/>
      <c r="N307" s="321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20"/>
      <c r="N308" s="321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20"/>
      <c r="N309" s="321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20"/>
      <c r="N310" s="321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20"/>
      <c r="N311" s="321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20"/>
      <c r="N312" s="321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20"/>
      <c r="N313" s="321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20"/>
      <c r="N314" s="321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20"/>
      <c r="N315" s="321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20"/>
      <c r="N316" s="321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20"/>
      <c r="N317" s="321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0"/>
      <c r="N318" s="321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20"/>
      <c r="N319" s="321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20"/>
      <c r="N320" s="321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20"/>
      <c r="N321" s="321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20"/>
      <c r="N322" s="321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321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20"/>
      <c r="N324" s="321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20"/>
      <c r="N325" s="321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20"/>
      <c r="N326" s="321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20"/>
      <c r="N327" s="321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20"/>
      <c r="N328" s="321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</row>
    <row r="339" spans="2:30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</row>
    <row r="340" spans="2:30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</row>
    <row r="341" spans="2:30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2:30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</row>
    <row r="343" spans="2:30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</row>
    <row r="344" spans="2:30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</row>
    <row r="345" spans="2:30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</row>
    <row r="346" spans="2:30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</row>
    <row r="347" spans="2:30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</row>
    <row r="348" spans="2:30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</row>
    <row r="349" spans="2:30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</row>
    <row r="350" spans="2:30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</row>
    <row r="351" spans="2:30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</row>
    <row r="352" spans="2:30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2:15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2:15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2:15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2:15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2:15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2:15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2:15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2:15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2:15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2:15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2:15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2:15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2:15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2:15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2:15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2:15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2:15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2:15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2:15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2:15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2:15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2:15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2:15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2:15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2:15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2:15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2:15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2:15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2:15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2:15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2:15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  <row r="384" spans="2:15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</row>
    <row r="385" spans="2:15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</row>
    <row r="386" spans="2:15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</row>
    <row r="387" spans="2:15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</row>
    <row r="388" spans="2:15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</row>
    <row r="389" spans="2:15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</row>
    <row r="390" spans="2:15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</row>
    <row r="391" spans="2:15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</row>
    <row r="392" spans="2:15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</row>
    <row r="393" spans="2:15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</row>
    <row r="394" spans="2:15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</row>
    <row r="395" spans="2:15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</row>
    <row r="396" spans="2:15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</row>
    <row r="397" spans="2:15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</row>
    <row r="398" spans="2:15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</row>
    <row r="399" spans="2:15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</row>
    <row r="400" spans="2:15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</row>
    <row r="401" spans="2:15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</row>
    <row r="402" spans="2:15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</row>
    <row r="403" spans="2:15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</row>
    <row r="404" spans="2:15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</row>
    <row r="405" spans="2:15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</row>
    <row r="406" spans="2:15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</row>
    <row r="407" spans="2:15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</row>
    <row r="408" spans="2:15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</row>
    <row r="409" spans="2:15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</row>
    <row r="410" spans="2:15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2:15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</row>
    <row r="412" spans="2:15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</row>
    <row r="413" spans="2:15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</row>
    <row r="414" spans="2:15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</row>
    <row r="415" spans="2:15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</row>
    <row r="416" spans="2:15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</row>
    <row r="417" spans="2:15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</row>
    <row r="418" spans="2:15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</row>
    <row r="419" spans="2:15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</row>
    <row r="420" spans="2:15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2:15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</row>
    <row r="422" spans="2:15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</row>
    <row r="423" spans="2:15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</row>
    <row r="424" spans="2:15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</row>
    <row r="425" spans="2:15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</row>
    <row r="426" spans="2:15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</row>
    <row r="427" spans="2:15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</row>
    <row r="428" spans="2:15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</row>
    <row r="429" spans="2:15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</row>
    <row r="430" spans="2:15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</row>
    <row r="431" spans="2:15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2:15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</row>
    <row r="433" spans="2:15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</row>
    <row r="434" spans="2:15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</row>
    <row r="435" spans="2:15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</row>
    <row r="436" spans="2:15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</row>
    <row r="437" spans="2:15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</row>
    <row r="438" spans="2:15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</row>
    <row r="439" spans="2:15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2:15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</row>
    <row r="441" spans="2:15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</row>
    <row r="442" spans="2:15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</row>
    <row r="443" spans="2:15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</row>
    <row r="444" spans="2:15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</row>
    <row r="445" spans="2:15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</row>
    <row r="446" spans="2:15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</row>
    <row r="447" spans="2:15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</row>
    <row r="448" spans="2:15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</row>
    <row r="449" spans="2:15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</row>
    <row r="450" spans="2:15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</row>
    <row r="451" spans="2:15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</row>
    <row r="452" spans="2:15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</row>
    <row r="453" spans="2:15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</row>
    <row r="454" spans="2:15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</row>
    <row r="455" spans="2:15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</row>
    <row r="456" spans="2:15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</row>
    <row r="457" spans="2:15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</row>
    <row r="458" spans="2:15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</row>
    <row r="459" spans="2:15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</row>
    <row r="460" spans="2:15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</row>
    <row r="461" spans="2:15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</row>
    <row r="462" spans="2:15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</row>
    <row r="463" spans="2:15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</row>
    <row r="464" spans="2:15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</row>
    <row r="465" spans="2:15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</row>
    <row r="466" spans="2:15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</row>
    <row r="467" spans="2:15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</row>
    <row r="468" spans="2:15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</row>
    <row r="469" spans="2:15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</row>
    <row r="470" spans="2:15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</row>
    <row r="471" spans="2:15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</row>
    <row r="472" spans="2:15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</row>
    <row r="473" spans="2:15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</row>
    <row r="474" spans="2:15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2:15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</row>
    <row r="476" spans="2:15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</row>
    <row r="477" spans="2:15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</row>
    <row r="478" spans="2:15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</row>
    <row r="479" spans="2:15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</row>
    <row r="480" spans="2:15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</row>
    <row r="481" spans="2:15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</row>
    <row r="482" spans="2:15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</row>
    <row r="483" spans="2:15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</row>
    <row r="484" spans="2:15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</row>
    <row r="485" spans="2:15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</row>
    <row r="486" spans="2:15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</row>
    <row r="487" spans="2:15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</row>
    <row r="488" spans="2:15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</row>
    <row r="489" spans="2:15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</row>
    <row r="490" spans="2:15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</row>
    <row r="491" spans="2:15"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</row>
    <row r="492" spans="2:15"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</row>
    <row r="493" spans="2:15"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</row>
    <row r="494" spans="2:15"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</row>
    <row r="495" spans="2:15"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</row>
    <row r="496" spans="2:15"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</row>
    <row r="497" spans="2:15"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</row>
    <row r="498" spans="2:15"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</row>
    <row r="499" spans="2:15"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</row>
    <row r="500" spans="2:15"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</row>
    <row r="501" spans="2:15"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</row>
    <row r="502" spans="2:15"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</row>
    <row r="503" spans="2:15"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</row>
    <row r="504" spans="2:15"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</row>
    <row r="505" spans="2:15"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</row>
    <row r="506" spans="2:15"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</row>
    <row r="507" spans="2:15"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</row>
    <row r="508" spans="2:15"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</row>
    <row r="509" spans="2:15"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</row>
    <row r="510" spans="2:15"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</row>
    <row r="511" spans="2:15"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</row>
    <row r="512" spans="2:15"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</row>
    <row r="513" spans="2:15"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</row>
    <row r="514" spans="2:15"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</row>
    <row r="515" spans="2:15"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</row>
    <row r="516" spans="2:15"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</row>
    <row r="517" spans="2:15"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</row>
    <row r="518" spans="2:15"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</row>
    <row r="519" spans="2:15"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</row>
    <row r="520" spans="2:15"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</row>
    <row r="521" spans="2:15"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</row>
    <row r="522" spans="2:15"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</row>
    <row r="523" spans="2:15"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</row>
    <row r="524" spans="2:15"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</row>
    <row r="525" spans="2:15"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</row>
    <row r="526" spans="2:15"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</row>
    <row r="527" spans="2:15"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</row>
    <row r="528" spans="2:15"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</row>
    <row r="529" spans="2:15"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</row>
    <row r="530" spans="2:15"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</row>
    <row r="531" spans="2:15"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</row>
    <row r="532" spans="2:15"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</row>
    <row r="533" spans="2:15"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</row>
    <row r="534" spans="2:15"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</row>
    <row r="535" spans="2:15"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</row>
    <row r="536" spans="2:15"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</row>
    <row r="537" spans="2:15"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</row>
    <row r="538" spans="2:15"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</row>
    <row r="539" spans="2:15"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</row>
    <row r="540" spans="2:15"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</row>
    <row r="541" spans="2:15"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</row>
  </sheetData>
  <mergeCells count="24">
    <mergeCell ref="F185:F186"/>
    <mergeCell ref="L185:L186"/>
    <mergeCell ref="B12:B20"/>
    <mergeCell ref="F25:F26"/>
    <mergeCell ref="L25:L26"/>
    <mergeCell ref="F78:F79"/>
    <mergeCell ref="L78:L79"/>
    <mergeCell ref="F131:F132"/>
    <mergeCell ref="L131:L132"/>
    <mergeCell ref="E1:H1"/>
    <mergeCell ref="B3:B9"/>
    <mergeCell ref="I6:I7"/>
    <mergeCell ref="J6:J7"/>
    <mergeCell ref="K6:K7"/>
    <mergeCell ref="M16:M17"/>
    <mergeCell ref="C19:D20"/>
    <mergeCell ref="E19:H20"/>
    <mergeCell ref="L6:L7"/>
    <mergeCell ref="C16:D17"/>
    <mergeCell ref="E16:H17"/>
    <mergeCell ref="I16:I17"/>
    <mergeCell ref="J16:J17"/>
    <mergeCell ref="K16:K17"/>
    <mergeCell ref="L16:L17"/>
  </mergeCells>
  <dataValidations count="1">
    <dataValidation type="whole" allowBlank="1" showInputMessage="1" showErrorMessage="1" sqref="E183 E76 E23 E129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407"/>
  <sheetViews>
    <sheetView zoomScale="50" zoomScaleNormal="50" workbookViewId="0">
      <selection activeCell="E23" sqref="E23"/>
    </sheetView>
  </sheetViews>
  <sheetFormatPr defaultRowHeight="15"/>
  <cols>
    <col min="1" max="1" width="9.140625" style="19"/>
    <col min="2" max="2" width="13.85546875" customWidth="1"/>
    <col min="9" max="9" width="15.28515625" customWidth="1"/>
    <col min="10" max="10" width="16.85546875" customWidth="1"/>
    <col min="11" max="11" width="9.5703125" bestFit="1" customWidth="1"/>
    <col min="12" max="12" width="15.42578125" customWidth="1"/>
    <col min="13" max="13" width="11.7109375" customWidth="1"/>
    <col min="15" max="15" width="17.42578125" customWidth="1"/>
    <col min="16" max="17" width="9.140625" style="19"/>
    <col min="18" max="18" width="12.5703125" style="19" customWidth="1"/>
    <col min="19" max="19" width="14.5703125" style="19" customWidth="1"/>
    <col min="20" max="38" width="9.140625" style="19"/>
  </cols>
  <sheetData>
    <row r="1" spans="1:38" ht="15" customHeight="1">
      <c r="A1" s="322"/>
      <c r="B1" s="166" t="s">
        <v>27</v>
      </c>
      <c r="C1" s="167" t="s">
        <v>28</v>
      </c>
      <c r="D1" s="168"/>
      <c r="E1" s="421"/>
      <c r="F1" s="422"/>
      <c r="G1" s="422"/>
      <c r="H1" s="423"/>
      <c r="I1" s="302" t="s">
        <v>136</v>
      </c>
      <c r="J1" s="169" t="s">
        <v>145</v>
      </c>
      <c r="K1" s="169" t="s">
        <v>149</v>
      </c>
      <c r="L1" s="222" t="s">
        <v>212</v>
      </c>
      <c r="M1" s="222"/>
      <c r="N1" s="221"/>
      <c r="O1" s="221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38" ht="15.75" thickBot="1">
      <c r="A2" s="322"/>
      <c r="B2" s="170"/>
      <c r="C2" s="171"/>
      <c r="D2" s="172"/>
      <c r="E2" s="173"/>
      <c r="F2" s="173"/>
      <c r="G2" s="173"/>
      <c r="H2" s="173"/>
      <c r="I2" s="174" t="s">
        <v>137</v>
      </c>
      <c r="J2" s="175" t="s">
        <v>21</v>
      </c>
      <c r="K2" s="175" t="s">
        <v>148</v>
      </c>
      <c r="L2" s="175" t="s">
        <v>148</v>
      </c>
      <c r="M2" s="175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</row>
    <row r="3" spans="1:38">
      <c r="A3" s="322"/>
      <c r="B3" s="430" t="s">
        <v>146</v>
      </c>
      <c r="C3" s="257" t="s">
        <v>30</v>
      </c>
      <c r="D3" s="209"/>
      <c r="E3" s="208"/>
      <c r="F3" s="208"/>
      <c r="G3" s="258"/>
      <c r="H3" s="258"/>
      <c r="I3" s="259"/>
      <c r="J3" s="260"/>
      <c r="K3" s="261">
        <v>1</v>
      </c>
      <c r="L3" s="261">
        <f>K3</f>
        <v>1</v>
      </c>
      <c r="M3" s="261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</row>
    <row r="4" spans="1:38">
      <c r="A4" s="322"/>
      <c r="B4" s="431"/>
      <c r="C4" s="237" t="s">
        <v>160</v>
      </c>
      <c r="D4" s="233"/>
      <c r="E4" s="196"/>
      <c r="F4" s="196"/>
      <c r="G4" s="234"/>
      <c r="H4" s="234"/>
      <c r="I4" s="255"/>
      <c r="J4" s="250">
        <f>K4*0.333</f>
        <v>0.49950000000000006</v>
      </c>
      <c r="K4" s="235">
        <v>1.5</v>
      </c>
      <c r="L4" s="235">
        <f>J4/0.5</f>
        <v>0.99900000000000011</v>
      </c>
      <c r="M4" s="235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</row>
    <row r="5" spans="1:38" s="224" customFormat="1" ht="16.5" customHeight="1">
      <c r="A5" s="322"/>
      <c r="B5" s="431"/>
      <c r="C5" s="177" t="s">
        <v>20</v>
      </c>
      <c r="D5" s="209"/>
      <c r="E5" s="208"/>
      <c r="F5" s="208"/>
      <c r="G5" s="258"/>
      <c r="H5" s="258"/>
      <c r="I5" s="262"/>
      <c r="J5" s="263">
        <f>'kWh per year'!C5/365</f>
        <v>0.79780821917808231</v>
      </c>
      <c r="K5" s="264"/>
      <c r="L5" s="264">
        <f>J5/0.5</f>
        <v>1.5956164383561646</v>
      </c>
      <c r="M5" s="264"/>
      <c r="N5" s="324"/>
      <c r="O5" s="325"/>
      <c r="P5" s="324"/>
      <c r="Q5" s="324"/>
      <c r="R5" s="324"/>
      <c r="S5" s="326"/>
      <c r="T5" s="324"/>
      <c r="U5" s="324"/>
      <c r="V5" s="324"/>
      <c r="W5" s="324"/>
      <c r="X5" s="324"/>
      <c r="Y5" s="324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</row>
    <row r="6" spans="1:38">
      <c r="A6" s="322"/>
      <c r="B6" s="431"/>
      <c r="C6" s="243" t="s">
        <v>32</v>
      </c>
      <c r="D6" s="244"/>
      <c r="E6" s="245"/>
      <c r="F6" s="245"/>
      <c r="G6" s="246"/>
      <c r="H6" s="246"/>
      <c r="I6" s="426">
        <f>'kWh per year'!C3/365</f>
        <v>0.72332054794520551</v>
      </c>
      <c r="J6" s="416">
        <f>I6/12</f>
        <v>6.0276712328767128E-2</v>
      </c>
      <c r="K6" s="416"/>
      <c r="L6" s="416">
        <f>J6/0.5</f>
        <v>0.12055342465753426</v>
      </c>
      <c r="M6" s="247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</row>
    <row r="7" spans="1:38">
      <c r="A7" s="322"/>
      <c r="B7" s="431"/>
      <c r="C7" s="248"/>
      <c r="D7" s="238"/>
      <c r="E7" s="239"/>
      <c r="F7" s="239"/>
      <c r="G7" s="240"/>
      <c r="H7" s="240"/>
      <c r="I7" s="427"/>
      <c r="J7" s="417"/>
      <c r="K7" s="417"/>
      <c r="L7" s="417"/>
      <c r="M7" s="249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38">
      <c r="A8" s="322"/>
      <c r="B8" s="431"/>
      <c r="C8" s="178" t="s">
        <v>33</v>
      </c>
      <c r="D8" s="265"/>
      <c r="E8" s="266"/>
      <c r="F8" s="266"/>
      <c r="G8" s="267"/>
      <c r="H8" s="267"/>
      <c r="I8" s="268">
        <f>'kWh per year'!C6/365</f>
        <v>0.16126128000000001</v>
      </c>
      <c r="J8" s="269">
        <f>I8/4</f>
        <v>4.0315320000000002E-2</v>
      </c>
      <c r="K8" s="269"/>
      <c r="L8" s="269">
        <f>J8/0.5</f>
        <v>8.0630640000000003E-2</v>
      </c>
      <c r="M8" s="269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38">
      <c r="A9" s="322"/>
      <c r="B9" s="431"/>
      <c r="C9" s="243" t="s">
        <v>34</v>
      </c>
      <c r="D9" s="244"/>
      <c r="E9" s="245"/>
      <c r="F9" s="245"/>
      <c r="G9" s="246"/>
      <c r="H9" s="246"/>
      <c r="I9" s="241">
        <f>'kWh per year'!C4/365</f>
        <v>0.7978082191780822</v>
      </c>
      <c r="J9" s="236">
        <f>'EU energy label'!J26</f>
        <v>0.8</v>
      </c>
      <c r="K9" s="236"/>
      <c r="L9" s="236">
        <v>0.69</v>
      </c>
      <c r="M9" s="236" t="s">
        <v>211</v>
      </c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</row>
    <row r="10" spans="1:38">
      <c r="A10" s="322"/>
      <c r="B10" s="303"/>
      <c r="C10" s="248"/>
      <c r="D10" s="238"/>
      <c r="E10" s="239"/>
      <c r="F10" s="239"/>
      <c r="G10" s="240"/>
      <c r="H10" s="240"/>
      <c r="I10" s="253"/>
      <c r="J10" s="304"/>
      <c r="K10" s="304"/>
      <c r="L10" s="304">
        <v>0.8</v>
      </c>
      <c r="M10" s="240" t="s">
        <v>162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</row>
    <row r="11" spans="1:38">
      <c r="A11" s="322"/>
      <c r="B11" s="303"/>
      <c r="C11" s="179" t="s">
        <v>31</v>
      </c>
      <c r="D11" s="291"/>
      <c r="E11" s="292"/>
      <c r="F11" s="292"/>
      <c r="G11" s="293"/>
      <c r="H11" s="293"/>
      <c r="I11" s="294"/>
      <c r="J11" s="295">
        <f>'EU energy label'!I61</f>
        <v>0.94499999999999995</v>
      </c>
      <c r="K11" s="295"/>
      <c r="L11" s="295">
        <f>J11/0.5</f>
        <v>1.89</v>
      </c>
      <c r="M11" s="296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</row>
    <row r="12" spans="1:38">
      <c r="A12" s="323"/>
      <c r="B12" s="418" t="s">
        <v>147</v>
      </c>
      <c r="C12" s="194" t="s">
        <v>35</v>
      </c>
      <c r="D12" s="225"/>
      <c r="E12" s="270"/>
      <c r="F12" s="270"/>
      <c r="G12" s="271"/>
      <c r="H12" s="271"/>
      <c r="I12" s="272">
        <f>'kWh per year'!C8/365</f>
        <v>0.54849315068493154</v>
      </c>
      <c r="J12" s="273">
        <f>'EU energy label'!B61</f>
        <v>0.11</v>
      </c>
      <c r="K12" s="273"/>
      <c r="L12" s="273"/>
      <c r="M12" s="358"/>
      <c r="N12" s="19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</row>
    <row r="13" spans="1:38">
      <c r="A13" s="322"/>
      <c r="B13" s="419"/>
      <c r="C13" s="203"/>
      <c r="D13" s="274"/>
      <c r="E13" s="203"/>
      <c r="F13" s="203"/>
      <c r="G13" s="275"/>
      <c r="H13" s="275"/>
      <c r="I13" s="205"/>
      <c r="J13" s="276"/>
      <c r="K13" s="276"/>
      <c r="L13" s="277">
        <f>J12/0.5</f>
        <v>0.22</v>
      </c>
      <c r="M13" s="278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</row>
    <row r="14" spans="1:38">
      <c r="A14" s="322"/>
      <c r="B14" s="419"/>
      <c r="C14" s="243" t="s">
        <v>36</v>
      </c>
      <c r="D14" s="244"/>
      <c r="E14" s="245"/>
      <c r="F14" s="245"/>
      <c r="G14" s="246"/>
      <c r="H14" s="246"/>
      <c r="I14" s="254">
        <f>'EU energy label'!D95</f>
        <v>0.15342465753424658</v>
      </c>
      <c r="J14" s="356"/>
      <c r="K14" s="356">
        <v>2.5499999999999998E-2</v>
      </c>
      <c r="L14" s="356"/>
      <c r="M14" s="24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</row>
    <row r="15" spans="1:38">
      <c r="A15" s="322"/>
      <c r="B15" s="419"/>
      <c r="C15" s="248"/>
      <c r="D15" s="238"/>
      <c r="E15" s="239"/>
      <c r="F15" s="239"/>
      <c r="G15" s="240"/>
      <c r="H15" s="240"/>
      <c r="I15" s="253"/>
      <c r="J15" s="357"/>
      <c r="K15" s="364"/>
      <c r="L15" s="364">
        <f>K14</f>
        <v>2.5499999999999998E-2</v>
      </c>
      <c r="M15" s="364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</row>
    <row r="16" spans="1:38">
      <c r="A16" s="322"/>
      <c r="B16" s="419"/>
      <c r="C16" s="432" t="s">
        <v>141</v>
      </c>
      <c r="D16" s="433"/>
      <c r="E16" s="408"/>
      <c r="F16" s="409"/>
      <c r="G16" s="409"/>
      <c r="H16" s="410"/>
      <c r="I16" s="409"/>
      <c r="J16" s="390"/>
      <c r="K16" s="367"/>
      <c r="L16" s="367"/>
      <c r="M16" s="367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</row>
    <row r="17" spans="1:25">
      <c r="A17" s="322"/>
      <c r="B17" s="419"/>
      <c r="C17" s="434"/>
      <c r="D17" s="435"/>
      <c r="E17" s="411"/>
      <c r="F17" s="412"/>
      <c r="G17" s="412"/>
      <c r="H17" s="413"/>
      <c r="I17" s="412"/>
      <c r="J17" s="391"/>
      <c r="K17" s="357">
        <v>1.6</v>
      </c>
      <c r="L17" s="357">
        <f>K17</f>
        <v>1.6</v>
      </c>
      <c r="M17" s="368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</row>
    <row r="18" spans="1:25">
      <c r="A18" s="322"/>
      <c r="B18" s="419"/>
      <c r="C18" s="279" t="s">
        <v>140</v>
      </c>
      <c r="D18" s="280"/>
      <c r="E18" s="281"/>
      <c r="F18" s="281"/>
      <c r="G18" s="282"/>
      <c r="H18" s="282"/>
      <c r="I18" s="283"/>
      <c r="J18" s="360">
        <v>1.2E-2</v>
      </c>
      <c r="K18" s="284"/>
      <c r="L18" s="366">
        <f>J18/3/2</f>
        <v>2E-3</v>
      </c>
      <c r="M18" s="365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</row>
    <row r="19" spans="1:25">
      <c r="A19" s="322"/>
      <c r="B19" s="419"/>
      <c r="C19" s="392" t="s">
        <v>159</v>
      </c>
      <c r="D19" s="393"/>
      <c r="E19" s="396"/>
      <c r="F19" s="397"/>
      <c r="G19" s="397"/>
      <c r="H19" s="436"/>
      <c r="I19" s="438"/>
      <c r="J19" s="356">
        <f>K19*0.25</f>
        <v>0.27500000000000002</v>
      </c>
      <c r="K19" s="356">
        <v>1.1000000000000001</v>
      </c>
      <c r="L19" s="356">
        <f>J19/0.5</f>
        <v>0.55000000000000004</v>
      </c>
      <c r="M19" s="356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25">
      <c r="A20" s="322"/>
      <c r="B20" s="420"/>
      <c r="C20" s="394"/>
      <c r="D20" s="395"/>
      <c r="E20" s="398"/>
      <c r="F20" s="399"/>
      <c r="G20" s="399"/>
      <c r="H20" s="437"/>
      <c r="I20" s="439"/>
      <c r="J20" s="180"/>
      <c r="K20" s="219"/>
      <c r="L20" s="219"/>
      <c r="M20" s="357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25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</row>
    <row r="22" spans="1:25">
      <c r="A22" s="322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 t="s">
        <v>214</v>
      </c>
      <c r="S22" s="322" t="s">
        <v>213</v>
      </c>
      <c r="T22" s="322"/>
      <c r="U22" s="322"/>
      <c r="V22" s="322"/>
      <c r="W22" s="322"/>
      <c r="X22" s="322"/>
      <c r="Y22" s="322"/>
    </row>
    <row r="23" spans="1:25">
      <c r="A23" s="322"/>
      <c r="B23" s="322"/>
      <c r="C23" s="322"/>
      <c r="D23" s="322"/>
      <c r="E23" s="369">
        <v>1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25">
      <c r="A24" s="322"/>
      <c r="B24" s="330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>
        <v>1</v>
      </c>
      <c r="S24" s="322">
        <v>2</v>
      </c>
      <c r="T24" s="322"/>
      <c r="U24" s="322"/>
      <c r="V24" s="322"/>
      <c r="W24" s="322"/>
      <c r="X24" s="322"/>
      <c r="Y24" s="322"/>
    </row>
    <row r="25" spans="1:25">
      <c r="A25" s="322"/>
      <c r="B25" s="181" t="s">
        <v>37</v>
      </c>
      <c r="C25" s="210" t="s">
        <v>38</v>
      </c>
      <c r="D25" s="182" t="s">
        <v>39</v>
      </c>
      <c r="E25" s="287" t="s">
        <v>40</v>
      </c>
      <c r="F25" s="400" t="s">
        <v>142</v>
      </c>
      <c r="G25" s="182" t="s">
        <v>33</v>
      </c>
      <c r="H25" s="182" t="s">
        <v>41</v>
      </c>
      <c r="I25" s="183" t="s">
        <v>42</v>
      </c>
      <c r="J25" s="184" t="s">
        <v>43</v>
      </c>
      <c r="K25" s="183" t="s">
        <v>143</v>
      </c>
      <c r="L25" s="402" t="s">
        <v>144</v>
      </c>
      <c r="M25" s="206" t="s">
        <v>139</v>
      </c>
      <c r="N25" s="184" t="s">
        <v>157</v>
      </c>
      <c r="O25" s="215" t="s">
        <v>158</v>
      </c>
      <c r="P25" s="321"/>
      <c r="Q25" s="322"/>
      <c r="R25" s="322"/>
      <c r="S25" s="322"/>
      <c r="T25" s="322"/>
      <c r="U25" s="322"/>
      <c r="V25" s="322"/>
      <c r="W25" s="322"/>
      <c r="X25" s="322"/>
      <c r="Y25" s="322"/>
    </row>
    <row r="26" spans="1:25">
      <c r="A26" s="322"/>
      <c r="B26" s="185"/>
      <c r="C26" s="211"/>
      <c r="D26" s="186"/>
      <c r="E26" s="288" t="s">
        <v>39</v>
      </c>
      <c r="F26" s="401"/>
      <c r="G26" s="186"/>
      <c r="H26" s="186"/>
      <c r="I26" s="187"/>
      <c r="J26" s="188"/>
      <c r="K26" s="187"/>
      <c r="L26" s="403"/>
      <c r="M26" s="207"/>
      <c r="N26" s="188"/>
      <c r="O26" s="216"/>
      <c r="P26" s="321"/>
      <c r="Q26" s="322"/>
      <c r="R26" s="322"/>
      <c r="S26" s="322"/>
      <c r="T26" s="322"/>
      <c r="U26" s="322"/>
      <c r="V26" s="322"/>
      <c r="W26" s="322"/>
      <c r="X26" s="322"/>
      <c r="Y26" s="322"/>
    </row>
    <row r="27" spans="1:25">
      <c r="A27" s="322"/>
      <c r="B27" s="189" t="s">
        <v>163</v>
      </c>
      <c r="C27" s="212"/>
      <c r="D27" s="190">
        <v>0</v>
      </c>
      <c r="E27" s="289"/>
      <c r="F27" s="192">
        <f>$L$6</f>
        <v>0.12055342465753426</v>
      </c>
      <c r="G27" s="190"/>
      <c r="H27" s="193"/>
      <c r="I27" s="194"/>
      <c r="J27" s="195"/>
      <c r="K27" s="194"/>
      <c r="L27" s="195"/>
      <c r="M27" s="208"/>
      <c r="N27" s="195"/>
      <c r="O27" s="217"/>
      <c r="P27" s="196"/>
      <c r="Q27" s="322"/>
      <c r="R27" s="322">
        <f>SUM(C27:O27)</f>
        <v>0.12055342465753426</v>
      </c>
      <c r="S27" s="322">
        <f t="shared" ref="S27:S74" si="0">(E27+C27+O27+D27+F27+G27+H27++M27)+($S$24*(N27+I27+J27+L27)+K27)</f>
        <v>0.12055342465753426</v>
      </c>
      <c r="T27" s="322"/>
      <c r="U27" s="322"/>
      <c r="V27" s="322"/>
      <c r="W27" s="322"/>
      <c r="X27" s="328"/>
      <c r="Y27" s="322"/>
    </row>
    <row r="28" spans="1:25">
      <c r="A28" s="322"/>
      <c r="B28" s="189" t="s">
        <v>164</v>
      </c>
      <c r="C28" s="212"/>
      <c r="D28" s="190">
        <v>0</v>
      </c>
      <c r="E28" s="289"/>
      <c r="F28" s="192"/>
      <c r="G28" s="190"/>
      <c r="H28" s="193"/>
      <c r="I28" s="194"/>
      <c r="J28" s="195"/>
      <c r="K28" s="194"/>
      <c r="L28" s="195"/>
      <c r="M28" s="208"/>
      <c r="N28" s="195"/>
      <c r="O28" s="217"/>
      <c r="P28" s="196"/>
      <c r="Q28" s="322"/>
      <c r="R28" s="322">
        <f t="shared" ref="R28:R74" si="1">SUM(C28:O28)</f>
        <v>0</v>
      </c>
      <c r="S28" s="322">
        <f t="shared" si="0"/>
        <v>0</v>
      </c>
      <c r="T28" s="322"/>
      <c r="U28" s="322"/>
      <c r="V28" s="322"/>
      <c r="W28" s="322"/>
      <c r="X28" s="328"/>
      <c r="Y28" s="322"/>
    </row>
    <row r="29" spans="1:25">
      <c r="A29" s="322"/>
      <c r="B29" s="189" t="s">
        <v>165</v>
      </c>
      <c r="C29" s="212"/>
      <c r="D29" s="190">
        <v>0</v>
      </c>
      <c r="E29" s="289"/>
      <c r="F29" s="192">
        <f>$L$6</f>
        <v>0.12055342465753426</v>
      </c>
      <c r="G29" s="190"/>
      <c r="H29" s="193"/>
      <c r="I29" s="194"/>
      <c r="J29" s="195"/>
      <c r="K29" s="194"/>
      <c r="L29" s="195"/>
      <c r="M29" s="208"/>
      <c r="N29" s="195"/>
      <c r="O29" s="217"/>
      <c r="P29" s="196"/>
      <c r="Q29" s="322"/>
      <c r="R29" s="322">
        <f t="shared" si="1"/>
        <v>0.12055342465753426</v>
      </c>
      <c r="S29" s="322">
        <f t="shared" si="0"/>
        <v>0.12055342465753426</v>
      </c>
      <c r="T29" s="322"/>
      <c r="U29" s="322"/>
      <c r="V29" s="322"/>
      <c r="W29" s="322"/>
      <c r="X29" s="328"/>
      <c r="Y29" s="322"/>
    </row>
    <row r="30" spans="1:25">
      <c r="A30" s="322"/>
      <c r="B30" s="189" t="s">
        <v>166</v>
      </c>
      <c r="C30" s="212"/>
      <c r="D30" s="190">
        <v>0</v>
      </c>
      <c r="E30" s="289"/>
      <c r="F30" s="192"/>
      <c r="G30" s="190"/>
      <c r="H30" s="193"/>
      <c r="I30" s="194"/>
      <c r="J30" s="195"/>
      <c r="K30" s="194"/>
      <c r="L30" s="195"/>
      <c r="M30" s="208"/>
      <c r="N30" s="195"/>
      <c r="O30" s="217"/>
      <c r="P30" s="196"/>
      <c r="Q30" s="322"/>
      <c r="R30" s="322">
        <f t="shared" si="1"/>
        <v>0</v>
      </c>
      <c r="S30" s="322">
        <f t="shared" si="0"/>
        <v>0</v>
      </c>
      <c r="T30" s="322"/>
      <c r="U30" s="322"/>
      <c r="V30" s="322"/>
      <c r="W30" s="322"/>
      <c r="X30" s="328"/>
      <c r="Y30" s="322"/>
    </row>
    <row r="31" spans="1:25">
      <c r="A31" s="322"/>
      <c r="B31" s="189" t="s">
        <v>167</v>
      </c>
      <c r="C31" s="212"/>
      <c r="D31" s="190">
        <v>0</v>
      </c>
      <c r="E31" s="289"/>
      <c r="F31" s="192">
        <f>$L$6</f>
        <v>0.12055342465753426</v>
      </c>
      <c r="G31" s="190"/>
      <c r="H31" s="193"/>
      <c r="I31" s="194"/>
      <c r="J31" s="197"/>
      <c r="K31" s="194"/>
      <c r="L31" s="195"/>
      <c r="M31" s="208"/>
      <c r="N31" s="195"/>
      <c r="O31" s="217"/>
      <c r="P31" s="196"/>
      <c r="Q31" s="322"/>
      <c r="R31" s="322">
        <f t="shared" si="1"/>
        <v>0.12055342465753426</v>
      </c>
      <c r="S31" s="322">
        <f t="shared" si="0"/>
        <v>0.12055342465753426</v>
      </c>
      <c r="T31" s="322"/>
      <c r="U31" s="322"/>
      <c r="V31" s="322"/>
      <c r="W31" s="322"/>
      <c r="X31" s="328"/>
      <c r="Y31" s="322"/>
    </row>
    <row r="32" spans="1:25">
      <c r="A32" s="322"/>
      <c r="B32" s="189" t="s">
        <v>168</v>
      </c>
      <c r="C32" s="212"/>
      <c r="D32" s="190">
        <v>0</v>
      </c>
      <c r="E32" s="289"/>
      <c r="F32" s="192"/>
      <c r="G32" s="190"/>
      <c r="H32" s="193"/>
      <c r="I32" s="194"/>
      <c r="J32" s="195"/>
      <c r="K32" s="194"/>
      <c r="L32" s="195"/>
      <c r="M32" s="208"/>
      <c r="N32" s="195"/>
      <c r="O32" s="217"/>
      <c r="P32" s="196"/>
      <c r="Q32" s="322"/>
      <c r="R32" s="322">
        <f t="shared" si="1"/>
        <v>0</v>
      </c>
      <c r="S32" s="322">
        <f t="shared" si="0"/>
        <v>0</v>
      </c>
      <c r="T32" s="322"/>
      <c r="U32" s="322"/>
      <c r="V32" s="322"/>
      <c r="W32" s="322"/>
      <c r="X32" s="328"/>
      <c r="Y32" s="322"/>
    </row>
    <row r="33" spans="1:25">
      <c r="A33" s="322"/>
      <c r="B33" s="189" t="s">
        <v>169</v>
      </c>
      <c r="C33" s="212"/>
      <c r="D33" s="190">
        <v>0</v>
      </c>
      <c r="E33" s="289"/>
      <c r="F33" s="192">
        <f>$L$6</f>
        <v>0.12055342465753426</v>
      </c>
      <c r="G33" s="190"/>
      <c r="H33" s="193"/>
      <c r="I33" s="194"/>
      <c r="J33" s="195"/>
      <c r="K33" s="194"/>
      <c r="L33" s="195"/>
      <c r="M33" s="208"/>
      <c r="N33" s="195"/>
      <c r="O33" s="217"/>
      <c r="P33" s="196"/>
      <c r="Q33" s="322"/>
      <c r="R33" s="322">
        <f t="shared" si="1"/>
        <v>0.12055342465753426</v>
      </c>
      <c r="S33" s="322">
        <f t="shared" si="0"/>
        <v>0.12055342465753426</v>
      </c>
      <c r="T33" s="322"/>
      <c r="U33" s="322"/>
      <c r="V33" s="322"/>
      <c r="W33" s="322"/>
      <c r="X33" s="328"/>
      <c r="Y33" s="322"/>
    </row>
    <row r="34" spans="1:25">
      <c r="A34" s="322"/>
      <c r="B34" s="189" t="s">
        <v>170</v>
      </c>
      <c r="C34" s="212"/>
      <c r="D34" s="190">
        <v>0</v>
      </c>
      <c r="E34" s="289"/>
      <c r="F34" s="192"/>
      <c r="G34" s="192"/>
      <c r="H34" s="193"/>
      <c r="I34" s="198"/>
      <c r="J34" s="197"/>
      <c r="K34" s="194"/>
      <c r="L34" s="195"/>
      <c r="M34" s="190"/>
      <c r="N34" s="225"/>
      <c r="O34" s="217"/>
      <c r="P34" s="196"/>
      <c r="Q34" s="322"/>
      <c r="R34" s="322">
        <f t="shared" si="1"/>
        <v>0</v>
      </c>
      <c r="S34" s="322">
        <f t="shared" si="0"/>
        <v>0</v>
      </c>
      <c r="T34" s="322"/>
      <c r="U34" s="322"/>
      <c r="V34" s="322"/>
      <c r="W34" s="322"/>
      <c r="X34" s="328"/>
      <c r="Y34" s="322"/>
    </row>
    <row r="35" spans="1:25">
      <c r="A35" s="322"/>
      <c r="B35" s="189" t="s">
        <v>171</v>
      </c>
      <c r="C35" s="212"/>
      <c r="D35" s="190">
        <v>0</v>
      </c>
      <c r="E35" s="289"/>
      <c r="F35" s="192">
        <f>$L$6</f>
        <v>0.12055342465753426</v>
      </c>
      <c r="G35" s="192"/>
      <c r="H35" s="193"/>
      <c r="I35" s="198"/>
      <c r="J35" s="197"/>
      <c r="K35" s="194"/>
      <c r="L35" s="195"/>
      <c r="M35" s="190"/>
      <c r="N35" s="191"/>
      <c r="O35" s="217"/>
      <c r="P35" s="196"/>
      <c r="Q35" s="322"/>
      <c r="R35" s="322">
        <f t="shared" si="1"/>
        <v>0.12055342465753426</v>
      </c>
      <c r="S35" s="322">
        <f t="shared" si="0"/>
        <v>0.12055342465753426</v>
      </c>
      <c r="T35" s="322"/>
      <c r="U35" s="322"/>
      <c r="V35" s="322"/>
      <c r="W35" s="322"/>
      <c r="X35" s="328"/>
      <c r="Y35" s="322"/>
    </row>
    <row r="36" spans="1:25">
      <c r="A36" s="322"/>
      <c r="B36" s="189" t="s">
        <v>172</v>
      </c>
      <c r="C36" s="212"/>
      <c r="D36" s="190">
        <v>0</v>
      </c>
      <c r="E36" s="289"/>
      <c r="F36" s="192"/>
      <c r="G36" s="192"/>
      <c r="H36" s="193"/>
      <c r="I36" s="198"/>
      <c r="J36" s="197"/>
      <c r="K36" s="200"/>
      <c r="L36" s="195"/>
      <c r="M36" s="190"/>
      <c r="N36" s="225"/>
      <c r="O36" s="217"/>
      <c r="P36" s="196"/>
      <c r="Q36" s="322"/>
      <c r="R36" s="322">
        <f t="shared" si="1"/>
        <v>0</v>
      </c>
      <c r="S36" s="322">
        <f t="shared" si="0"/>
        <v>0</v>
      </c>
      <c r="T36" s="322"/>
      <c r="U36" s="322"/>
      <c r="V36" s="322"/>
      <c r="W36" s="322"/>
      <c r="X36" s="328"/>
      <c r="Y36" s="322"/>
    </row>
    <row r="37" spans="1:25">
      <c r="A37" s="322"/>
      <c r="B37" s="189" t="s">
        <v>173</v>
      </c>
      <c r="C37" s="212"/>
      <c r="D37" s="190">
        <v>0</v>
      </c>
      <c r="E37" s="289"/>
      <c r="F37" s="192">
        <f>$L$6</f>
        <v>0.12055342465753426</v>
      </c>
      <c r="G37" s="192"/>
      <c r="H37" s="193"/>
      <c r="I37" s="194"/>
      <c r="J37" s="197"/>
      <c r="K37" s="200"/>
      <c r="L37" s="195"/>
      <c r="M37" s="190"/>
      <c r="N37" s="225"/>
      <c r="O37" s="217"/>
      <c r="P37" s="196"/>
      <c r="Q37" s="322"/>
      <c r="R37" s="322">
        <f t="shared" si="1"/>
        <v>0.12055342465753426</v>
      </c>
      <c r="S37" s="322">
        <f t="shared" si="0"/>
        <v>0.12055342465753426</v>
      </c>
      <c r="T37" s="322"/>
      <c r="U37" s="322"/>
      <c r="V37" s="322"/>
      <c r="W37" s="322"/>
      <c r="X37" s="328"/>
      <c r="Y37" s="322"/>
    </row>
    <row r="38" spans="1:25">
      <c r="A38" s="322"/>
      <c r="B38" s="189" t="s">
        <v>174</v>
      </c>
      <c r="C38" s="212"/>
      <c r="D38" s="190">
        <v>0</v>
      </c>
      <c r="E38" s="289"/>
      <c r="F38" s="192"/>
      <c r="G38" s="192"/>
      <c r="H38" s="193"/>
      <c r="I38" s="194"/>
      <c r="J38" s="197"/>
      <c r="K38" s="200"/>
      <c r="L38" s="195"/>
      <c r="M38" s="190"/>
      <c r="N38" s="225"/>
      <c r="O38" s="217"/>
      <c r="P38" s="196"/>
      <c r="Q38" s="322"/>
      <c r="R38" s="322">
        <f t="shared" si="1"/>
        <v>0</v>
      </c>
      <c r="S38" s="322">
        <f t="shared" si="0"/>
        <v>0</v>
      </c>
      <c r="T38" s="322"/>
      <c r="U38" s="322"/>
      <c r="V38" s="322"/>
      <c r="W38" s="322"/>
      <c r="X38" s="328"/>
      <c r="Y38" s="322"/>
    </row>
    <row r="39" spans="1:25">
      <c r="A39" s="322"/>
      <c r="B39" s="189" t="s">
        <v>175</v>
      </c>
      <c r="C39" s="212"/>
      <c r="D39" s="190">
        <v>0</v>
      </c>
      <c r="E39" s="289"/>
      <c r="F39" s="192">
        <f>$L$6</f>
        <v>0.12055342465753426</v>
      </c>
      <c r="G39" s="192"/>
      <c r="H39" s="193"/>
      <c r="I39" s="194"/>
      <c r="J39" s="197"/>
      <c r="K39" s="194"/>
      <c r="L39" s="195"/>
      <c r="M39" s="190"/>
      <c r="N39" s="225"/>
      <c r="O39" s="217"/>
      <c r="P39" s="196"/>
      <c r="Q39" s="322"/>
      <c r="R39" s="322">
        <f t="shared" si="1"/>
        <v>0.12055342465753426</v>
      </c>
      <c r="S39" s="322">
        <f t="shared" si="0"/>
        <v>0.12055342465753426</v>
      </c>
      <c r="T39" s="322"/>
      <c r="U39" s="322"/>
      <c r="V39" s="322"/>
      <c r="W39" s="322"/>
      <c r="X39" s="328"/>
      <c r="Y39" s="322"/>
    </row>
    <row r="40" spans="1:25">
      <c r="A40" s="322"/>
      <c r="B40" s="189" t="s">
        <v>176</v>
      </c>
      <c r="C40" s="212"/>
      <c r="D40" s="190">
        <v>0</v>
      </c>
      <c r="E40" s="289"/>
      <c r="F40" s="192"/>
      <c r="G40" s="192"/>
      <c r="H40" s="193"/>
      <c r="I40" s="198"/>
      <c r="J40" s="197"/>
      <c r="K40" s="199"/>
      <c r="L40" s="195"/>
      <c r="M40" s="190"/>
      <c r="N40" s="225"/>
      <c r="O40" s="217"/>
      <c r="P40" s="196"/>
      <c r="Q40" s="322"/>
      <c r="R40" s="322">
        <f t="shared" si="1"/>
        <v>0</v>
      </c>
      <c r="S40" s="322">
        <f t="shared" si="0"/>
        <v>0</v>
      </c>
      <c r="T40" s="322"/>
      <c r="U40" s="322"/>
      <c r="V40" s="322"/>
      <c r="W40" s="322"/>
      <c r="X40" s="328"/>
      <c r="Y40" s="322"/>
    </row>
    <row r="41" spans="1:25">
      <c r="A41" s="322"/>
      <c r="B41" s="189" t="s">
        <v>177</v>
      </c>
      <c r="C41" s="212"/>
      <c r="D41" s="190">
        <v>0</v>
      </c>
      <c r="E41" s="289"/>
      <c r="F41" s="192">
        <f>$L$6</f>
        <v>0.12055342465753426</v>
      </c>
      <c r="G41" s="192"/>
      <c r="H41" s="193"/>
      <c r="I41" s="198"/>
      <c r="J41" s="197"/>
      <c r="K41" s="199"/>
      <c r="L41" s="195"/>
      <c r="M41" s="209"/>
      <c r="N41" s="195"/>
      <c r="O41" s="217"/>
      <c r="P41" s="196"/>
      <c r="Q41" s="322"/>
      <c r="R41" s="322">
        <f t="shared" si="1"/>
        <v>0.12055342465753426</v>
      </c>
      <c r="S41" s="322">
        <f t="shared" si="0"/>
        <v>0.12055342465753426</v>
      </c>
      <c r="T41" s="322"/>
      <c r="U41" s="322"/>
      <c r="V41" s="322"/>
      <c r="W41" s="322"/>
      <c r="X41" s="328"/>
      <c r="Y41" s="322"/>
    </row>
    <row r="42" spans="1:25">
      <c r="A42" s="322"/>
      <c r="B42" s="189" t="s">
        <v>178</v>
      </c>
      <c r="C42" s="212"/>
      <c r="D42" s="190">
        <v>0</v>
      </c>
      <c r="E42" s="289"/>
      <c r="F42" s="192"/>
      <c r="G42" s="192"/>
      <c r="H42" s="193"/>
      <c r="I42" s="198"/>
      <c r="J42" s="197"/>
      <c r="K42" s="197"/>
      <c r="L42" s="197"/>
      <c r="M42" s="209"/>
      <c r="N42" s="195"/>
      <c r="O42" s="217"/>
      <c r="P42" s="196"/>
      <c r="Q42" s="322"/>
      <c r="R42" s="322">
        <f t="shared" si="1"/>
        <v>0</v>
      </c>
      <c r="S42" s="322">
        <f t="shared" si="0"/>
        <v>0</v>
      </c>
      <c r="T42" s="322"/>
      <c r="U42" s="322"/>
      <c r="V42" s="322"/>
      <c r="W42" s="322"/>
      <c r="X42" s="328"/>
      <c r="Y42" s="322"/>
    </row>
    <row r="43" spans="1:25">
      <c r="A43" s="322"/>
      <c r="B43" s="189" t="s">
        <v>179</v>
      </c>
      <c r="C43" s="212"/>
      <c r="D43" s="190">
        <v>0</v>
      </c>
      <c r="E43" s="289"/>
      <c r="F43" s="192">
        <f>$L$6</f>
        <v>0.12055342465753426</v>
      </c>
      <c r="G43" s="192"/>
      <c r="H43" s="193"/>
      <c r="I43" s="198"/>
      <c r="J43" s="197"/>
      <c r="K43" s="199"/>
      <c r="L43" s="195"/>
      <c r="M43" s="209"/>
      <c r="N43" s="195"/>
      <c r="O43" s="217"/>
      <c r="P43" s="196"/>
      <c r="Q43" s="322"/>
      <c r="R43" s="322">
        <f t="shared" si="1"/>
        <v>0.12055342465753426</v>
      </c>
      <c r="S43" s="322">
        <f t="shared" si="0"/>
        <v>0.12055342465753426</v>
      </c>
      <c r="T43" s="322"/>
      <c r="U43" s="322"/>
      <c r="V43" s="322"/>
      <c r="W43" s="322"/>
      <c r="X43" s="328"/>
      <c r="Y43" s="322"/>
    </row>
    <row r="44" spans="1:25">
      <c r="A44" s="322"/>
      <c r="B44" s="189" t="s">
        <v>180</v>
      </c>
      <c r="C44" s="212"/>
      <c r="D44" s="190">
        <v>0</v>
      </c>
      <c r="E44" s="289"/>
      <c r="F44" s="192"/>
      <c r="G44" s="192"/>
      <c r="H44" s="193"/>
      <c r="I44" s="198"/>
      <c r="J44" s="197"/>
      <c r="K44" s="197"/>
      <c r="L44" s="197"/>
      <c r="M44" s="209"/>
      <c r="N44" s="195"/>
      <c r="O44" s="217"/>
      <c r="P44" s="196"/>
      <c r="Q44" s="322"/>
      <c r="R44" s="322">
        <f>SUM(C44:O44)</f>
        <v>0</v>
      </c>
      <c r="S44" s="322">
        <f t="shared" si="0"/>
        <v>0</v>
      </c>
      <c r="T44" s="322"/>
      <c r="U44" s="322"/>
      <c r="V44" s="322"/>
      <c r="W44" s="322"/>
      <c r="X44" s="328"/>
      <c r="Y44" s="322"/>
    </row>
    <row r="45" spans="1:25">
      <c r="A45" s="322"/>
      <c r="B45" s="189" t="s">
        <v>181</v>
      </c>
      <c r="C45" s="212"/>
      <c r="D45" s="190">
        <v>0</v>
      </c>
      <c r="E45" s="289"/>
      <c r="F45" s="192">
        <f>$L$6</f>
        <v>0.12055342465753426</v>
      </c>
      <c r="G45" s="192">
        <f>$L$8</f>
        <v>8.0630640000000003E-2</v>
      </c>
      <c r="H45" s="193"/>
      <c r="I45" s="198"/>
      <c r="J45" s="197">
        <f>$L$15</f>
        <v>2.5499999999999998E-2</v>
      </c>
      <c r="K45" s="226"/>
      <c r="L45" s="226"/>
      <c r="M45" s="209"/>
      <c r="N45" s="195"/>
      <c r="O45" s="217"/>
      <c r="P45" s="196"/>
      <c r="Q45" s="322"/>
      <c r="R45" s="322">
        <f t="shared" si="1"/>
        <v>0.22668406465753424</v>
      </c>
      <c r="S45" s="322">
        <f t="shared" si="0"/>
        <v>0.25218406465753423</v>
      </c>
      <c r="T45" s="322"/>
      <c r="U45" s="322"/>
      <c r="V45" s="322"/>
      <c r="W45" s="322"/>
      <c r="X45" s="328"/>
      <c r="Y45" s="322"/>
    </row>
    <row r="46" spans="1:25">
      <c r="A46" s="322"/>
      <c r="B46" s="189" t="s">
        <v>182</v>
      </c>
      <c r="C46" s="213">
        <f>$L$3</f>
        <v>1</v>
      </c>
      <c r="D46" s="190">
        <v>0</v>
      </c>
      <c r="E46" s="289">
        <f>$L$11</f>
        <v>1.89</v>
      </c>
      <c r="F46" s="192"/>
      <c r="G46" s="192">
        <f>$L$8</f>
        <v>8.0630640000000003E-2</v>
      </c>
      <c r="H46" s="193"/>
      <c r="I46" s="198">
        <f>$L$13</f>
        <v>0.22</v>
      </c>
      <c r="J46" s="197">
        <f>$L$15</f>
        <v>2.5499999999999998E-2</v>
      </c>
      <c r="K46" s="197"/>
      <c r="L46" s="226"/>
      <c r="M46" s="209"/>
      <c r="N46" s="197">
        <f>$L$19</f>
        <v>0.55000000000000004</v>
      </c>
      <c r="O46" s="217"/>
      <c r="P46" s="196"/>
      <c r="Q46" s="322"/>
      <c r="R46" s="322">
        <f t="shared" si="1"/>
        <v>3.7661306400000001</v>
      </c>
      <c r="S46" s="322">
        <f t="shared" si="0"/>
        <v>4.5616306399999997</v>
      </c>
      <c r="T46" s="322"/>
      <c r="U46" s="322"/>
      <c r="V46" s="322"/>
      <c r="W46" s="322"/>
      <c r="X46" s="328"/>
      <c r="Y46" s="322"/>
    </row>
    <row r="47" spans="1:25">
      <c r="A47" s="322"/>
      <c r="B47" s="189" t="s">
        <v>183</v>
      </c>
      <c r="C47" s="213"/>
      <c r="D47" s="190">
        <v>0</v>
      </c>
      <c r="E47" s="289"/>
      <c r="F47" s="192">
        <f>$L$6</f>
        <v>0.12055342465753426</v>
      </c>
      <c r="G47" s="192">
        <f>$L$8</f>
        <v>8.0630640000000003E-2</v>
      </c>
      <c r="H47" s="193"/>
      <c r="I47" s="194"/>
      <c r="J47" s="197">
        <f>$L$15</f>
        <v>2.5499999999999998E-2</v>
      </c>
      <c r="K47" s="197"/>
      <c r="L47" s="226"/>
      <c r="M47" s="209"/>
      <c r="N47" s="195"/>
      <c r="O47" s="220">
        <f>$L$4</f>
        <v>0.99900000000000011</v>
      </c>
      <c r="P47" s="196"/>
      <c r="Q47" s="322"/>
      <c r="R47" s="322">
        <f t="shared" si="1"/>
        <v>1.2256840646575344</v>
      </c>
      <c r="S47" s="322">
        <f t="shared" si="0"/>
        <v>1.2511840646575343</v>
      </c>
      <c r="T47" s="322"/>
      <c r="U47" s="322"/>
      <c r="V47" s="322"/>
      <c r="W47" s="322"/>
      <c r="X47" s="328"/>
      <c r="Y47" s="322"/>
    </row>
    <row r="48" spans="1:25">
      <c r="A48" s="322"/>
      <c r="B48" s="189" t="s">
        <v>184</v>
      </c>
      <c r="C48" s="213"/>
      <c r="D48" s="190">
        <v>0</v>
      </c>
      <c r="E48" s="289"/>
      <c r="F48" s="192"/>
      <c r="G48" s="192">
        <f>$L$8</f>
        <v>8.0630640000000003E-2</v>
      </c>
      <c r="H48" s="193"/>
      <c r="I48" s="194"/>
      <c r="J48" s="197">
        <f>$L$15</f>
        <v>2.5499999999999998E-2</v>
      </c>
      <c r="K48" s="200"/>
      <c r="L48" s="195"/>
      <c r="M48" s="209"/>
      <c r="N48" s="195"/>
      <c r="O48" s="217"/>
      <c r="P48" s="196"/>
      <c r="Q48" s="322"/>
      <c r="R48" s="322">
        <f t="shared" si="1"/>
        <v>0.10613064</v>
      </c>
      <c r="S48" s="322">
        <f t="shared" si="0"/>
        <v>0.13163063999999999</v>
      </c>
      <c r="T48" s="322"/>
      <c r="U48" s="322"/>
      <c r="V48" s="322"/>
      <c r="W48" s="322"/>
      <c r="X48" s="328"/>
      <c r="Y48" s="322"/>
    </row>
    <row r="49" spans="1:25">
      <c r="A49" s="322"/>
      <c r="B49" s="189" t="s">
        <v>185</v>
      </c>
      <c r="C49" s="212"/>
      <c r="D49" s="190">
        <v>0</v>
      </c>
      <c r="E49" s="289"/>
      <c r="F49" s="192">
        <f>$L$6</f>
        <v>0.12055342465753426</v>
      </c>
      <c r="G49" s="192"/>
      <c r="H49" s="193"/>
      <c r="I49" s="194"/>
      <c r="J49" s="197"/>
      <c r="K49" s="199"/>
      <c r="L49" s="195"/>
      <c r="M49" s="209"/>
      <c r="N49" s="195"/>
      <c r="O49" s="217"/>
      <c r="P49" s="196"/>
      <c r="Q49" s="322"/>
      <c r="R49" s="322">
        <f t="shared" si="1"/>
        <v>0.12055342465753426</v>
      </c>
      <c r="S49" s="322">
        <f t="shared" si="0"/>
        <v>0.12055342465753426</v>
      </c>
      <c r="T49" s="322"/>
      <c r="U49" s="322"/>
      <c r="V49" s="322"/>
      <c r="W49" s="322"/>
      <c r="X49" s="328"/>
      <c r="Y49" s="322"/>
    </row>
    <row r="50" spans="1:25">
      <c r="A50" s="322"/>
      <c r="B50" s="189" t="s">
        <v>186</v>
      </c>
      <c r="C50" s="217"/>
      <c r="D50" s="190">
        <v>0</v>
      </c>
      <c r="E50" s="227"/>
      <c r="F50" s="192"/>
      <c r="G50" s="192"/>
      <c r="H50" s="193"/>
      <c r="I50" s="194"/>
      <c r="J50" s="197"/>
      <c r="K50" s="195"/>
      <c r="L50" s="195"/>
      <c r="M50" s="190"/>
      <c r="N50" s="195"/>
      <c r="O50" s="217"/>
      <c r="P50" s="329"/>
      <c r="Q50" s="322"/>
      <c r="R50" s="322">
        <f t="shared" si="1"/>
        <v>0</v>
      </c>
      <c r="S50" s="322">
        <f t="shared" si="0"/>
        <v>0</v>
      </c>
      <c r="T50" s="322"/>
      <c r="U50" s="322"/>
      <c r="V50" s="322"/>
      <c r="W50" s="322"/>
      <c r="X50" s="322"/>
      <c r="Y50" s="322"/>
    </row>
    <row r="51" spans="1:25">
      <c r="A51" s="322"/>
      <c r="B51" s="189" t="s">
        <v>187</v>
      </c>
      <c r="C51" s="217"/>
      <c r="D51" s="190">
        <v>0</v>
      </c>
      <c r="E51" s="227"/>
      <c r="F51" s="192">
        <f>$L$6</f>
        <v>0.12055342465753426</v>
      </c>
      <c r="G51" s="192"/>
      <c r="H51" s="193"/>
      <c r="I51" s="194"/>
      <c r="J51" s="197"/>
      <c r="K51" s="195"/>
      <c r="L51" s="195"/>
      <c r="M51" s="190"/>
      <c r="N51" s="195"/>
      <c r="O51" s="217"/>
      <c r="P51" s="329"/>
      <c r="Q51" s="322"/>
      <c r="R51" s="322">
        <f t="shared" si="1"/>
        <v>0.12055342465753426</v>
      </c>
      <c r="S51" s="322">
        <f t="shared" si="0"/>
        <v>0.12055342465753426</v>
      </c>
      <c r="T51" s="322"/>
      <c r="U51" s="322"/>
      <c r="V51" s="322"/>
      <c r="W51" s="322"/>
      <c r="X51" s="322"/>
      <c r="Y51" s="322"/>
    </row>
    <row r="52" spans="1:25">
      <c r="A52" s="322"/>
      <c r="B52" s="189" t="s">
        <v>188</v>
      </c>
      <c r="C52" s="217"/>
      <c r="D52" s="190">
        <v>0</v>
      </c>
      <c r="E52" s="227"/>
      <c r="F52" s="192"/>
      <c r="G52" s="192"/>
      <c r="H52" s="193"/>
      <c r="I52" s="194"/>
      <c r="J52" s="197"/>
      <c r="K52" s="195"/>
      <c r="L52" s="195"/>
      <c r="M52" s="190"/>
      <c r="N52" s="195"/>
      <c r="O52" s="217"/>
      <c r="P52" s="329"/>
      <c r="Q52" s="322"/>
      <c r="R52" s="322">
        <f t="shared" si="1"/>
        <v>0</v>
      </c>
      <c r="S52" s="322">
        <f t="shared" si="0"/>
        <v>0</v>
      </c>
      <c r="T52" s="322"/>
      <c r="U52" s="322"/>
      <c r="V52" s="322"/>
      <c r="W52" s="322"/>
      <c r="X52" s="322"/>
      <c r="Y52" s="322"/>
    </row>
    <row r="53" spans="1:25">
      <c r="A53" s="322"/>
      <c r="B53" s="189" t="s">
        <v>189</v>
      </c>
      <c r="C53" s="217"/>
      <c r="D53" s="190">
        <v>0</v>
      </c>
      <c r="E53" s="227"/>
      <c r="F53" s="192">
        <f>$L$6</f>
        <v>0.12055342465753426</v>
      </c>
      <c r="G53" s="192"/>
      <c r="H53" s="193"/>
      <c r="I53" s="194"/>
      <c r="J53" s="197"/>
      <c r="K53" s="195"/>
      <c r="L53" s="195"/>
      <c r="M53" s="190"/>
      <c r="N53" s="195"/>
      <c r="O53" s="217"/>
      <c r="P53" s="329"/>
      <c r="Q53" s="322"/>
      <c r="R53" s="322">
        <f t="shared" si="1"/>
        <v>0.12055342465753426</v>
      </c>
      <c r="S53" s="322">
        <f t="shared" si="0"/>
        <v>0.12055342465753426</v>
      </c>
      <c r="T53" s="322"/>
      <c r="U53" s="322"/>
      <c r="V53" s="322"/>
      <c r="W53" s="322"/>
      <c r="X53" s="322"/>
      <c r="Y53" s="322"/>
    </row>
    <row r="54" spans="1:25">
      <c r="A54" s="322"/>
      <c r="B54" s="189" t="s">
        <v>190</v>
      </c>
      <c r="C54" s="217"/>
      <c r="D54" s="190">
        <v>0</v>
      </c>
      <c r="E54" s="227"/>
      <c r="F54" s="192"/>
      <c r="G54" s="192"/>
      <c r="H54" s="193"/>
      <c r="I54" s="194"/>
      <c r="J54" s="197"/>
      <c r="K54" s="195"/>
      <c r="L54" s="195"/>
      <c r="M54" s="190"/>
      <c r="N54" s="195"/>
      <c r="O54" s="217"/>
      <c r="P54" s="329"/>
      <c r="Q54" s="322"/>
      <c r="R54" s="322">
        <f t="shared" si="1"/>
        <v>0</v>
      </c>
      <c r="S54" s="322">
        <f t="shared" si="0"/>
        <v>0</v>
      </c>
      <c r="T54" s="322"/>
      <c r="U54" s="322"/>
      <c r="V54" s="322"/>
      <c r="W54" s="322"/>
      <c r="X54" s="322"/>
      <c r="Y54" s="322"/>
    </row>
    <row r="55" spans="1:25">
      <c r="A55" s="322"/>
      <c r="B55" s="189" t="s">
        <v>191</v>
      </c>
      <c r="C55" s="217"/>
      <c r="D55" s="190">
        <v>0</v>
      </c>
      <c r="E55" s="227"/>
      <c r="F55" s="192">
        <f>$L$6</f>
        <v>0.12055342465753426</v>
      </c>
      <c r="G55" s="192"/>
      <c r="H55" s="193"/>
      <c r="I55" s="194"/>
      <c r="J55" s="197"/>
      <c r="K55" s="195"/>
      <c r="L55" s="195"/>
      <c r="M55" s="190"/>
      <c r="N55" s="195"/>
      <c r="O55" s="217"/>
      <c r="P55" s="329"/>
      <c r="Q55" s="322"/>
      <c r="R55" s="322">
        <f t="shared" si="1"/>
        <v>0.12055342465753426</v>
      </c>
      <c r="S55" s="322">
        <f t="shared" si="0"/>
        <v>0.12055342465753426</v>
      </c>
      <c r="T55" s="322"/>
      <c r="U55" s="322"/>
      <c r="V55" s="322"/>
      <c r="W55" s="322"/>
      <c r="X55" s="322"/>
      <c r="Y55" s="322"/>
    </row>
    <row r="56" spans="1:25">
      <c r="A56" s="322"/>
      <c r="B56" s="189" t="s">
        <v>192</v>
      </c>
      <c r="C56" s="217"/>
      <c r="D56" s="209">
        <v>0</v>
      </c>
      <c r="E56" s="227"/>
      <c r="F56" s="192"/>
      <c r="G56" s="192"/>
      <c r="H56" s="193"/>
      <c r="I56" s="194"/>
      <c r="J56" s="197"/>
      <c r="K56" s="195"/>
      <c r="L56" s="195"/>
      <c r="M56" s="190"/>
      <c r="N56" s="195"/>
      <c r="O56" s="217"/>
      <c r="P56" s="329"/>
      <c r="Q56" s="322"/>
      <c r="R56" s="322">
        <f t="shared" si="1"/>
        <v>0</v>
      </c>
      <c r="S56" s="322">
        <f t="shared" si="0"/>
        <v>0</v>
      </c>
      <c r="T56" s="322"/>
      <c r="U56" s="322"/>
      <c r="V56" s="322"/>
      <c r="W56" s="322"/>
      <c r="X56" s="322"/>
      <c r="Y56" s="322"/>
    </row>
    <row r="57" spans="1:25">
      <c r="A57" s="322"/>
      <c r="B57" s="189" t="s">
        <v>193</v>
      </c>
      <c r="C57" s="217"/>
      <c r="D57" s="209">
        <v>0</v>
      </c>
      <c r="E57" s="227"/>
      <c r="F57" s="192">
        <f>$L$6</f>
        <v>0.12055342465753426</v>
      </c>
      <c r="G57" s="192"/>
      <c r="H57" s="193"/>
      <c r="I57" s="194"/>
      <c r="J57" s="197"/>
      <c r="K57" s="195"/>
      <c r="L57" s="195"/>
      <c r="M57" s="190"/>
      <c r="N57" s="195"/>
      <c r="O57" s="217"/>
      <c r="P57" s="329"/>
      <c r="Q57" s="322"/>
      <c r="R57" s="322">
        <f t="shared" si="1"/>
        <v>0.12055342465753426</v>
      </c>
      <c r="S57" s="322">
        <f t="shared" si="0"/>
        <v>0.12055342465753426</v>
      </c>
      <c r="T57" s="322"/>
      <c r="U57" s="322"/>
      <c r="V57" s="322"/>
      <c r="W57" s="322"/>
      <c r="X57" s="322"/>
      <c r="Y57" s="322"/>
    </row>
    <row r="58" spans="1:25">
      <c r="A58" s="322"/>
      <c r="B58" s="189" t="s">
        <v>194</v>
      </c>
      <c r="C58" s="217"/>
      <c r="D58" s="209">
        <v>0</v>
      </c>
      <c r="E58" s="227"/>
      <c r="F58" s="192"/>
      <c r="G58" s="192"/>
      <c r="H58" s="193"/>
      <c r="I58" s="194"/>
      <c r="J58" s="197"/>
      <c r="K58" s="195"/>
      <c r="L58" s="195"/>
      <c r="M58" s="190"/>
      <c r="N58" s="195"/>
      <c r="O58" s="217"/>
      <c r="P58" s="329"/>
      <c r="Q58" s="322"/>
      <c r="R58" s="322">
        <f t="shared" si="1"/>
        <v>0</v>
      </c>
      <c r="S58" s="322">
        <f t="shared" si="0"/>
        <v>0</v>
      </c>
      <c r="T58" s="322"/>
      <c r="U58" s="322"/>
      <c r="V58" s="322"/>
      <c r="W58" s="322"/>
      <c r="X58" s="322"/>
      <c r="Y58" s="322"/>
    </row>
    <row r="59" spans="1:25">
      <c r="A59" s="322"/>
      <c r="B59" s="189" t="s">
        <v>195</v>
      </c>
      <c r="C59" s="217"/>
      <c r="D59" s="209">
        <v>0</v>
      </c>
      <c r="E59" s="227"/>
      <c r="F59" s="192">
        <f>$L$6</f>
        <v>0.12055342465753426</v>
      </c>
      <c r="G59" s="192"/>
      <c r="H59" s="193"/>
      <c r="I59" s="194"/>
      <c r="J59" s="197"/>
      <c r="K59" s="195"/>
      <c r="L59" s="195"/>
      <c r="M59" s="190"/>
      <c r="N59" s="195"/>
      <c r="O59" s="217"/>
      <c r="P59" s="329"/>
      <c r="Q59" s="322"/>
      <c r="R59" s="322">
        <f>SUM(C59:O59)</f>
        <v>0.12055342465753426</v>
      </c>
      <c r="S59" s="322">
        <f t="shared" si="0"/>
        <v>0.12055342465753426</v>
      </c>
      <c r="T59" s="322"/>
      <c r="U59" s="322"/>
      <c r="V59" s="322"/>
      <c r="W59" s="322"/>
      <c r="X59" s="322"/>
      <c r="Y59" s="322"/>
    </row>
    <row r="60" spans="1:25">
      <c r="A60" s="322"/>
      <c r="B60" s="189" t="s">
        <v>196</v>
      </c>
      <c r="C60" s="217"/>
      <c r="D60" s="209">
        <v>0</v>
      </c>
      <c r="E60" s="227"/>
      <c r="F60" s="192"/>
      <c r="G60" s="192"/>
      <c r="H60" s="193"/>
      <c r="I60" s="194"/>
      <c r="J60" s="197"/>
      <c r="K60" s="195"/>
      <c r="L60" s="195"/>
      <c r="M60" s="190"/>
      <c r="N60" s="195"/>
      <c r="O60" s="217"/>
      <c r="P60" s="329"/>
      <c r="Q60" s="322"/>
      <c r="R60" s="322">
        <f>SUM(C60:O60)</f>
        <v>0</v>
      </c>
      <c r="S60" s="322">
        <f t="shared" si="0"/>
        <v>0</v>
      </c>
      <c r="T60" s="322"/>
      <c r="U60" s="322"/>
      <c r="V60" s="322"/>
      <c r="W60" s="322"/>
      <c r="X60" s="322"/>
      <c r="Y60" s="322"/>
    </row>
    <row r="61" spans="1:25">
      <c r="A61" s="322"/>
      <c r="B61" s="189" t="s">
        <v>197</v>
      </c>
      <c r="C61" s="213">
        <f>$L$3*1</f>
        <v>1</v>
      </c>
      <c r="D61" s="193">
        <f>$L$5</f>
        <v>1.5956164383561646</v>
      </c>
      <c r="E61" s="289">
        <f>$L$11</f>
        <v>1.89</v>
      </c>
      <c r="F61" s="192">
        <f>$L$6</f>
        <v>0.12055342465753426</v>
      </c>
      <c r="G61" s="192">
        <f t="shared" ref="G61:G74" si="2">$L$8</f>
        <v>8.0630640000000003E-2</v>
      </c>
      <c r="H61" s="193"/>
      <c r="I61" s="198">
        <f>$L$13</f>
        <v>0.22</v>
      </c>
      <c r="J61" s="197">
        <f t="shared" ref="J61:J74" si="3">$L$15</f>
        <v>2.5499999999999998E-2</v>
      </c>
      <c r="K61" s="200">
        <f>$L$17</f>
        <v>1.6</v>
      </c>
      <c r="L61" s="197">
        <f>$L$18</f>
        <v>2E-3</v>
      </c>
      <c r="M61" s="209">
        <f t="shared" ref="M61:M74" si="4">0.16</f>
        <v>0.16</v>
      </c>
      <c r="N61" s="195"/>
      <c r="O61" s="217"/>
      <c r="P61" s="329"/>
      <c r="Q61" s="322"/>
      <c r="R61" s="322">
        <f t="shared" si="1"/>
        <v>6.6943005030136975</v>
      </c>
      <c r="S61" s="322">
        <f t="shared" si="0"/>
        <v>6.9418005030136989</v>
      </c>
      <c r="T61" s="322"/>
      <c r="U61" s="322"/>
      <c r="V61" s="322"/>
      <c r="W61" s="322"/>
      <c r="X61" s="322"/>
      <c r="Y61" s="322"/>
    </row>
    <row r="62" spans="1:25">
      <c r="A62" s="322"/>
      <c r="B62" s="189" t="s">
        <v>198</v>
      </c>
      <c r="C62" s="213">
        <f>$L$3*1</f>
        <v>1</v>
      </c>
      <c r="D62" s="193">
        <f>$L$5</f>
        <v>1.5956164383561646</v>
      </c>
      <c r="E62" s="227"/>
      <c r="F62" s="192"/>
      <c r="G62" s="192">
        <f t="shared" si="2"/>
        <v>8.0630640000000003E-2</v>
      </c>
      <c r="H62" s="193"/>
      <c r="I62" s="195"/>
      <c r="J62" s="197">
        <f t="shared" si="3"/>
        <v>2.5499999999999998E-2</v>
      </c>
      <c r="K62" s="195"/>
      <c r="L62" s="197">
        <f>$L$18</f>
        <v>2E-3</v>
      </c>
      <c r="M62" s="209">
        <f t="shared" si="4"/>
        <v>0.16</v>
      </c>
      <c r="N62" s="195"/>
      <c r="O62" s="217"/>
      <c r="P62" s="329"/>
      <c r="Q62" s="322"/>
      <c r="R62" s="322">
        <f>SUM(C62:O62)</f>
        <v>2.8637470783561643</v>
      </c>
      <c r="S62" s="322">
        <f t="shared" si="0"/>
        <v>2.8912470783561646</v>
      </c>
      <c r="T62" s="322"/>
      <c r="U62" s="322"/>
      <c r="V62" s="322"/>
      <c r="W62" s="322"/>
      <c r="X62" s="322"/>
      <c r="Y62" s="322"/>
    </row>
    <row r="63" spans="1:25">
      <c r="A63" s="322"/>
      <c r="B63" s="189" t="s">
        <v>199</v>
      </c>
      <c r="C63" s="217"/>
      <c r="D63" s="209">
        <v>0</v>
      </c>
      <c r="E63" s="227"/>
      <c r="F63" s="192">
        <f>$L$6</f>
        <v>0.12055342465753426</v>
      </c>
      <c r="G63" s="192">
        <f t="shared" si="2"/>
        <v>8.0630640000000003E-2</v>
      </c>
      <c r="H63" s="193"/>
      <c r="I63" s="195"/>
      <c r="J63" s="197">
        <f t="shared" si="3"/>
        <v>2.5499999999999998E-2</v>
      </c>
      <c r="K63" s="195"/>
      <c r="L63" s="197">
        <f>$L$18</f>
        <v>2E-3</v>
      </c>
      <c r="M63" s="209">
        <f t="shared" si="4"/>
        <v>0.16</v>
      </c>
      <c r="N63" s="195"/>
      <c r="O63" s="217"/>
      <c r="P63" s="329"/>
      <c r="Q63" s="322"/>
      <c r="R63" s="322">
        <f t="shared" si="1"/>
        <v>0.38868406465753425</v>
      </c>
      <c r="S63" s="322">
        <f t="shared" si="0"/>
        <v>0.41618406465753427</v>
      </c>
      <c r="T63" s="322"/>
      <c r="U63" s="322"/>
      <c r="V63" s="322"/>
      <c r="W63" s="322"/>
      <c r="X63" s="322"/>
      <c r="Y63" s="322"/>
    </row>
    <row r="64" spans="1:25">
      <c r="A64" s="322"/>
      <c r="B64" s="189" t="s">
        <v>200</v>
      </c>
      <c r="C64" s="217"/>
      <c r="D64" s="209">
        <v>0</v>
      </c>
      <c r="E64" s="227"/>
      <c r="F64" s="192"/>
      <c r="G64" s="192">
        <f t="shared" si="2"/>
        <v>8.0630640000000003E-2</v>
      </c>
      <c r="H64" s="193"/>
      <c r="I64" s="195"/>
      <c r="J64" s="197">
        <f t="shared" si="3"/>
        <v>2.5499999999999998E-2</v>
      </c>
      <c r="K64" s="195"/>
      <c r="L64" s="195"/>
      <c r="M64" s="209">
        <f>0.16</f>
        <v>0.16</v>
      </c>
      <c r="N64" s="195"/>
      <c r="O64" s="220">
        <f>$L$4</f>
        <v>0.99900000000000011</v>
      </c>
      <c r="P64" s="329"/>
      <c r="Q64" s="322"/>
      <c r="R64" s="322">
        <f t="shared" si="1"/>
        <v>1.2651306400000002</v>
      </c>
      <c r="S64" s="322">
        <f t="shared" si="0"/>
        <v>1.2906306400000001</v>
      </c>
      <c r="T64" s="322"/>
      <c r="U64" s="322"/>
      <c r="V64" s="322"/>
      <c r="W64" s="322"/>
      <c r="X64" s="322"/>
      <c r="Y64" s="322"/>
    </row>
    <row r="65" spans="1:25">
      <c r="A65" s="322"/>
      <c r="B65" s="189" t="s">
        <v>201</v>
      </c>
      <c r="C65" s="227"/>
      <c r="D65" s="209">
        <v>0</v>
      </c>
      <c r="E65" s="227"/>
      <c r="F65" s="192">
        <f>$L$6</f>
        <v>0.12055342465753426</v>
      </c>
      <c r="G65" s="192">
        <f t="shared" si="2"/>
        <v>8.0630640000000003E-2</v>
      </c>
      <c r="H65" s="193">
        <f>$L$9</f>
        <v>0.69</v>
      </c>
      <c r="I65" s="195"/>
      <c r="J65" s="197">
        <f t="shared" si="3"/>
        <v>2.5499999999999998E-2</v>
      </c>
      <c r="K65" s="195"/>
      <c r="L65" s="195"/>
      <c r="M65" s="209">
        <f t="shared" si="4"/>
        <v>0.16</v>
      </c>
      <c r="N65" s="195"/>
      <c r="O65" s="217"/>
      <c r="P65" s="329"/>
      <c r="Q65" s="322"/>
      <c r="R65" s="322">
        <f t="shared" si="1"/>
        <v>1.0766840646575342</v>
      </c>
      <c r="S65" s="322">
        <f t="shared" si="0"/>
        <v>1.102184064657534</v>
      </c>
      <c r="T65" s="322"/>
      <c r="U65" s="322"/>
      <c r="V65" s="322"/>
      <c r="W65" s="322"/>
      <c r="X65" s="322"/>
      <c r="Y65" s="322"/>
    </row>
    <row r="66" spans="1:25">
      <c r="A66" s="322"/>
      <c r="B66" s="189" t="s">
        <v>202</v>
      </c>
      <c r="C66" s="227"/>
      <c r="D66" s="209">
        <v>0</v>
      </c>
      <c r="E66" s="227"/>
      <c r="F66" s="192"/>
      <c r="G66" s="192">
        <f t="shared" si="2"/>
        <v>8.0630640000000003E-2</v>
      </c>
      <c r="H66" s="193">
        <f>$L$10</f>
        <v>0.8</v>
      </c>
      <c r="I66" s="198">
        <f>$L$13</f>
        <v>0.22</v>
      </c>
      <c r="J66" s="197">
        <f t="shared" si="3"/>
        <v>2.5499999999999998E-2</v>
      </c>
      <c r="K66" s="195"/>
      <c r="L66" s="195"/>
      <c r="M66" s="209">
        <f t="shared" si="4"/>
        <v>0.16</v>
      </c>
      <c r="N66" s="195"/>
      <c r="O66" s="217"/>
      <c r="P66" s="329"/>
      <c r="Q66" s="322"/>
      <c r="R66" s="322">
        <f t="shared" si="1"/>
        <v>1.2861306400000001</v>
      </c>
      <c r="S66" s="322">
        <f t="shared" si="0"/>
        <v>1.5316306399999999</v>
      </c>
      <c r="T66" s="322"/>
      <c r="U66" s="322"/>
      <c r="V66" s="322"/>
      <c r="W66" s="322"/>
      <c r="X66" s="322"/>
      <c r="Y66" s="322"/>
    </row>
    <row r="67" spans="1:25">
      <c r="A67" s="322"/>
      <c r="B67" s="189" t="s">
        <v>203</v>
      </c>
      <c r="C67" s="217"/>
      <c r="D67" s="209">
        <v>0</v>
      </c>
      <c r="E67" s="227"/>
      <c r="F67" s="192">
        <f>$L$6</f>
        <v>0.12055342465753426</v>
      </c>
      <c r="G67" s="192">
        <f t="shared" si="2"/>
        <v>8.0630640000000003E-2</v>
      </c>
      <c r="H67" s="193"/>
      <c r="I67" s="195"/>
      <c r="J67" s="197">
        <f t="shared" si="3"/>
        <v>2.5499999999999998E-2</v>
      </c>
      <c r="K67" s="195"/>
      <c r="L67" s="195"/>
      <c r="M67" s="209">
        <f t="shared" si="4"/>
        <v>0.16</v>
      </c>
      <c r="N67" s="195"/>
      <c r="O67" s="217"/>
      <c r="P67" s="329"/>
      <c r="Q67" s="322"/>
      <c r="R67" s="322">
        <f t="shared" si="1"/>
        <v>0.38668406465753424</v>
      </c>
      <c r="S67" s="322">
        <f t="shared" si="0"/>
        <v>0.41218406465753427</v>
      </c>
      <c r="T67" s="322"/>
      <c r="U67" s="322"/>
      <c r="V67" s="322"/>
      <c r="W67" s="322"/>
      <c r="X67" s="322"/>
      <c r="Y67" s="322"/>
    </row>
    <row r="68" spans="1:25">
      <c r="A68" s="322"/>
      <c r="B68" s="189" t="s">
        <v>204</v>
      </c>
      <c r="C68" s="217"/>
      <c r="D68" s="209">
        <v>0</v>
      </c>
      <c r="E68" s="289">
        <f>$L$11</f>
        <v>1.89</v>
      </c>
      <c r="F68" s="192"/>
      <c r="G68" s="192">
        <f t="shared" si="2"/>
        <v>8.0630640000000003E-2</v>
      </c>
      <c r="H68" s="193"/>
      <c r="I68" s="195"/>
      <c r="J68" s="197">
        <f t="shared" si="3"/>
        <v>2.5499999999999998E-2</v>
      </c>
      <c r="K68" s="195"/>
      <c r="L68" s="195"/>
      <c r="M68" s="209">
        <f t="shared" si="4"/>
        <v>0.16</v>
      </c>
      <c r="N68" s="195"/>
      <c r="O68" s="217"/>
      <c r="P68" s="329"/>
      <c r="Q68" s="322"/>
      <c r="R68" s="322">
        <f t="shared" si="1"/>
        <v>2.1561306400000002</v>
      </c>
      <c r="S68" s="322">
        <f t="shared" si="0"/>
        <v>2.1816306400000003</v>
      </c>
      <c r="T68" s="322"/>
      <c r="U68" s="322"/>
      <c r="V68" s="322"/>
      <c r="W68" s="322"/>
      <c r="X68" s="322"/>
      <c r="Y68" s="322"/>
    </row>
    <row r="69" spans="1:25">
      <c r="A69" s="322"/>
      <c r="B69" s="189" t="s">
        <v>205</v>
      </c>
      <c r="C69" s="217"/>
      <c r="D69" s="209">
        <v>0</v>
      </c>
      <c r="E69" s="227"/>
      <c r="F69" s="192">
        <f>$L$6</f>
        <v>0.12055342465753426</v>
      </c>
      <c r="G69" s="192">
        <f t="shared" si="2"/>
        <v>8.0630640000000003E-2</v>
      </c>
      <c r="H69" s="193"/>
      <c r="I69" s="198"/>
      <c r="J69" s="197">
        <f t="shared" si="3"/>
        <v>2.5499999999999998E-2</v>
      </c>
      <c r="K69" s="195"/>
      <c r="L69" s="195"/>
      <c r="M69" s="209">
        <f t="shared" si="4"/>
        <v>0.16</v>
      </c>
      <c r="N69" s="197">
        <f>$L$19</f>
        <v>0.55000000000000004</v>
      </c>
      <c r="O69" s="217"/>
      <c r="P69" s="329"/>
      <c r="Q69" s="322"/>
      <c r="R69" s="322">
        <f t="shared" si="1"/>
        <v>0.93668406465753429</v>
      </c>
      <c r="S69" s="322">
        <f t="shared" si="0"/>
        <v>1.5121840646575344</v>
      </c>
      <c r="T69" s="322"/>
      <c r="U69" s="322"/>
      <c r="V69" s="322"/>
      <c r="W69" s="322"/>
      <c r="X69" s="322"/>
      <c r="Y69" s="322"/>
    </row>
    <row r="70" spans="1:25">
      <c r="A70" s="322"/>
      <c r="B70" s="189" t="s">
        <v>206</v>
      </c>
      <c r="C70" s="217"/>
      <c r="D70" s="209">
        <v>0</v>
      </c>
      <c r="E70" s="227"/>
      <c r="F70" s="192"/>
      <c r="G70" s="192">
        <f t="shared" si="2"/>
        <v>8.0630640000000003E-2</v>
      </c>
      <c r="H70" s="193"/>
      <c r="I70" s="195"/>
      <c r="J70" s="197">
        <f t="shared" si="3"/>
        <v>2.5499999999999998E-2</v>
      </c>
      <c r="K70" s="195"/>
      <c r="L70" s="195"/>
      <c r="M70" s="209">
        <f t="shared" si="4"/>
        <v>0.16</v>
      </c>
      <c r="N70" s="195"/>
      <c r="O70" s="217"/>
      <c r="P70" s="329"/>
      <c r="Q70" s="322"/>
      <c r="R70" s="322">
        <f t="shared" si="1"/>
        <v>0.26613063999999997</v>
      </c>
      <c r="S70" s="322">
        <f t="shared" si="0"/>
        <v>0.29163064</v>
      </c>
      <c r="T70" s="322"/>
      <c r="U70" s="322"/>
      <c r="V70" s="322"/>
      <c r="W70" s="322"/>
      <c r="X70" s="322"/>
      <c r="Y70" s="322"/>
    </row>
    <row r="71" spans="1:25">
      <c r="A71" s="322"/>
      <c r="B71" s="189" t="s">
        <v>207</v>
      </c>
      <c r="C71" s="217"/>
      <c r="D71" s="209">
        <v>0</v>
      </c>
      <c r="E71" s="227"/>
      <c r="F71" s="192">
        <f>$L$6</f>
        <v>0.12055342465753426</v>
      </c>
      <c r="G71" s="192">
        <f t="shared" si="2"/>
        <v>8.0630640000000003E-2</v>
      </c>
      <c r="H71" s="193"/>
      <c r="I71" s="195"/>
      <c r="J71" s="197">
        <f t="shared" si="3"/>
        <v>2.5499999999999998E-2</v>
      </c>
      <c r="K71" s="195"/>
      <c r="L71" s="195"/>
      <c r="M71" s="209">
        <f t="shared" si="4"/>
        <v>0.16</v>
      </c>
      <c r="N71" s="195"/>
      <c r="O71" s="217"/>
      <c r="P71" s="329"/>
      <c r="Q71" s="322"/>
      <c r="R71" s="322">
        <f t="shared" si="1"/>
        <v>0.38668406465753424</v>
      </c>
      <c r="S71" s="322">
        <f t="shared" si="0"/>
        <v>0.41218406465753427</v>
      </c>
      <c r="T71" s="322"/>
      <c r="U71" s="322"/>
      <c r="V71" s="322"/>
      <c r="W71" s="322"/>
      <c r="X71" s="322"/>
      <c r="Y71" s="322"/>
    </row>
    <row r="72" spans="1:25">
      <c r="A72" s="322"/>
      <c r="B72" s="189" t="s">
        <v>208</v>
      </c>
      <c r="C72" s="217"/>
      <c r="D72" s="209">
        <v>0</v>
      </c>
      <c r="E72" s="227"/>
      <c r="F72" s="192"/>
      <c r="G72" s="192">
        <f t="shared" si="2"/>
        <v>8.0630640000000003E-2</v>
      </c>
      <c r="H72" s="193"/>
      <c r="I72" s="195"/>
      <c r="J72" s="197">
        <f t="shared" si="3"/>
        <v>2.5499999999999998E-2</v>
      </c>
      <c r="K72" s="195"/>
      <c r="L72" s="195"/>
      <c r="M72" s="209">
        <f t="shared" si="4"/>
        <v>0.16</v>
      </c>
      <c r="N72" s="195"/>
      <c r="O72" s="217"/>
      <c r="P72" s="329"/>
      <c r="Q72" s="322"/>
      <c r="R72" s="322">
        <f t="shared" si="1"/>
        <v>0.26613063999999997</v>
      </c>
      <c r="S72" s="322">
        <f t="shared" si="0"/>
        <v>0.29163064</v>
      </c>
      <c r="T72" s="322"/>
      <c r="U72" s="322"/>
      <c r="V72" s="322"/>
      <c r="W72" s="322"/>
      <c r="X72" s="322"/>
      <c r="Y72" s="322"/>
    </row>
    <row r="73" spans="1:25">
      <c r="A73" s="322"/>
      <c r="B73" s="189" t="s">
        <v>209</v>
      </c>
      <c r="C73" s="217"/>
      <c r="D73" s="209">
        <v>0</v>
      </c>
      <c r="E73" s="227"/>
      <c r="F73" s="192">
        <f>$L$6</f>
        <v>0.12055342465753426</v>
      </c>
      <c r="G73" s="192">
        <f t="shared" si="2"/>
        <v>8.0630640000000003E-2</v>
      </c>
      <c r="H73" s="193"/>
      <c r="I73" s="195"/>
      <c r="J73" s="197">
        <f t="shared" si="3"/>
        <v>2.5499999999999998E-2</v>
      </c>
      <c r="K73" s="195"/>
      <c r="L73" s="195"/>
      <c r="M73" s="209">
        <f t="shared" si="4"/>
        <v>0.16</v>
      </c>
      <c r="N73" s="195"/>
      <c r="O73" s="217"/>
      <c r="P73" s="329"/>
      <c r="Q73" s="322"/>
      <c r="R73" s="322">
        <f t="shared" si="1"/>
        <v>0.38668406465753424</v>
      </c>
      <c r="S73" s="322">
        <f t="shared" si="0"/>
        <v>0.41218406465753427</v>
      </c>
      <c r="T73" s="322"/>
      <c r="U73" s="322"/>
      <c r="V73" s="322"/>
      <c r="W73" s="322"/>
      <c r="X73" s="322"/>
      <c r="Y73" s="322"/>
    </row>
    <row r="74" spans="1:25">
      <c r="A74" s="322"/>
      <c r="B74" s="189" t="s">
        <v>210</v>
      </c>
      <c r="C74" s="217"/>
      <c r="D74" s="209">
        <v>0</v>
      </c>
      <c r="E74" s="227"/>
      <c r="F74" s="192"/>
      <c r="G74" s="192">
        <f t="shared" si="2"/>
        <v>8.0630640000000003E-2</v>
      </c>
      <c r="H74" s="193"/>
      <c r="I74" s="195"/>
      <c r="J74" s="197">
        <f t="shared" si="3"/>
        <v>2.5499999999999998E-2</v>
      </c>
      <c r="K74" s="195"/>
      <c r="L74" s="195"/>
      <c r="M74" s="209">
        <f t="shared" si="4"/>
        <v>0.16</v>
      </c>
      <c r="N74" s="195"/>
      <c r="O74" s="217"/>
      <c r="P74" s="329"/>
      <c r="Q74" s="322"/>
      <c r="R74" s="322">
        <f t="shared" si="1"/>
        <v>0.26613063999999997</v>
      </c>
      <c r="S74" s="322">
        <f t="shared" si="0"/>
        <v>0.29163064</v>
      </c>
      <c r="T74" s="322"/>
      <c r="U74" s="322"/>
      <c r="V74" s="322"/>
      <c r="W74" s="322"/>
      <c r="X74" s="322"/>
      <c r="Y74" s="322"/>
    </row>
    <row r="75" spans="1:25">
      <c r="A75" s="322"/>
      <c r="B75" s="340"/>
      <c r="C75" s="245"/>
      <c r="D75" s="245"/>
      <c r="E75" s="337"/>
      <c r="F75" s="338"/>
      <c r="G75" s="338"/>
      <c r="H75" s="337"/>
      <c r="I75" s="245"/>
      <c r="J75" s="339"/>
      <c r="K75" s="245"/>
      <c r="L75" s="245"/>
      <c r="M75" s="245"/>
      <c r="N75" s="245"/>
      <c r="O75" s="245"/>
      <c r="P75" s="329"/>
      <c r="Q75" s="322"/>
      <c r="R75" s="322">
        <f>SUM(R27:R74)</f>
        <v>25.758866588493149</v>
      </c>
      <c r="S75" s="322"/>
      <c r="T75" s="322"/>
      <c r="U75" s="322"/>
      <c r="V75" s="322"/>
      <c r="W75" s="322"/>
      <c r="X75" s="322"/>
      <c r="Y75" s="322"/>
    </row>
    <row r="76" spans="1:25">
      <c r="A76" s="322"/>
      <c r="B76" s="234"/>
      <c r="C76" s="234"/>
      <c r="D76" s="234"/>
      <c r="E76" s="370">
        <v>3</v>
      </c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322"/>
      <c r="Q76" s="322"/>
      <c r="R76" s="322"/>
      <c r="S76" s="322"/>
      <c r="T76" s="322" t="s">
        <v>152</v>
      </c>
      <c r="U76" s="322" t="s">
        <v>153</v>
      </c>
      <c r="V76" s="322"/>
      <c r="W76" s="322"/>
      <c r="X76" s="322"/>
      <c r="Y76" s="322"/>
    </row>
    <row r="77" spans="1:25">
      <c r="A77" s="322"/>
      <c r="B77" s="341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322"/>
      <c r="Q77" s="322"/>
      <c r="R77" s="322"/>
      <c r="S77" s="322"/>
      <c r="T77" s="322">
        <v>3</v>
      </c>
      <c r="U77" s="322">
        <v>4</v>
      </c>
      <c r="V77" s="322"/>
      <c r="W77" s="322"/>
      <c r="X77" s="322"/>
      <c r="Y77" s="322"/>
    </row>
    <row r="78" spans="1:25">
      <c r="A78" s="322"/>
      <c r="B78" s="181" t="s">
        <v>37</v>
      </c>
      <c r="C78" s="210" t="s">
        <v>38</v>
      </c>
      <c r="D78" s="182" t="s">
        <v>39</v>
      </c>
      <c r="E78" s="206" t="s">
        <v>40</v>
      </c>
      <c r="F78" s="400" t="s">
        <v>142</v>
      </c>
      <c r="G78" s="182" t="s">
        <v>33</v>
      </c>
      <c r="H78" s="182" t="s">
        <v>41</v>
      </c>
      <c r="I78" s="183" t="s">
        <v>42</v>
      </c>
      <c r="J78" s="184" t="s">
        <v>43</v>
      </c>
      <c r="K78" s="183" t="s">
        <v>143</v>
      </c>
      <c r="L78" s="402" t="s">
        <v>144</v>
      </c>
      <c r="M78" s="206" t="s">
        <v>139</v>
      </c>
      <c r="N78" s="184" t="s">
        <v>157</v>
      </c>
      <c r="O78" s="215" t="s">
        <v>158</v>
      </c>
      <c r="P78" s="321"/>
      <c r="Q78" s="322"/>
      <c r="R78" s="322"/>
      <c r="S78" s="322"/>
      <c r="T78" s="322"/>
      <c r="U78" s="322"/>
      <c r="V78" s="322"/>
      <c r="W78" s="322"/>
      <c r="X78" s="322"/>
      <c r="Y78" s="322"/>
    </row>
    <row r="79" spans="1:25">
      <c r="A79" s="322"/>
      <c r="B79" s="185"/>
      <c r="C79" s="211"/>
      <c r="D79" s="186"/>
      <c r="E79" s="207" t="s">
        <v>39</v>
      </c>
      <c r="F79" s="401"/>
      <c r="G79" s="186"/>
      <c r="H79" s="186"/>
      <c r="I79" s="187"/>
      <c r="J79" s="188"/>
      <c r="K79" s="187"/>
      <c r="L79" s="403"/>
      <c r="M79" s="207"/>
      <c r="N79" s="188"/>
      <c r="O79" s="216"/>
      <c r="P79" s="321"/>
      <c r="Q79" s="322"/>
      <c r="R79" s="322"/>
      <c r="S79" s="322"/>
      <c r="T79" s="322"/>
      <c r="U79" s="322"/>
      <c r="V79" s="322"/>
      <c r="W79" s="322"/>
      <c r="X79" s="322"/>
      <c r="Y79" s="322"/>
    </row>
    <row r="80" spans="1:25">
      <c r="A80" s="322"/>
      <c r="B80" s="189" t="s">
        <v>163</v>
      </c>
      <c r="C80" s="212"/>
      <c r="D80" s="190">
        <v>0</v>
      </c>
      <c r="E80" s="223"/>
      <c r="F80" s="192">
        <f>$L$6</f>
        <v>0.12055342465753426</v>
      </c>
      <c r="G80" s="190"/>
      <c r="H80" s="193"/>
      <c r="I80" s="194"/>
      <c r="J80" s="195"/>
      <c r="K80" s="194"/>
      <c r="L80" s="195"/>
      <c r="M80" s="208"/>
      <c r="N80" s="195"/>
      <c r="O80" s="217"/>
      <c r="P80" s="196"/>
      <c r="Q80" s="322"/>
      <c r="R80" s="322"/>
      <c r="S80" s="322"/>
      <c r="T80" s="322">
        <f t="shared" ref="T80:T127" si="5">(D80+E80+F80+G80+H80++M80+O80+C80)+($T$77*(I80+J80+L80+N80)+K80)</f>
        <v>0.12055342465753426</v>
      </c>
      <c r="U80" s="322">
        <f t="shared" ref="U80:U127" si="6">(C80+E80+D80+F80+G80+H80++M80+O80)+($U$77*(N80+I80+J80+L80)+K80)</f>
        <v>0.12055342465753426</v>
      </c>
      <c r="V80" s="322"/>
      <c r="W80" s="322"/>
      <c r="X80" s="322"/>
      <c r="Y80" s="322"/>
    </row>
    <row r="81" spans="1:25">
      <c r="A81" s="322"/>
      <c r="B81" s="189" t="s">
        <v>164</v>
      </c>
      <c r="C81" s="212"/>
      <c r="D81" s="190">
        <v>0</v>
      </c>
      <c r="E81" s="223"/>
      <c r="F81" s="192"/>
      <c r="G81" s="190"/>
      <c r="H81" s="193"/>
      <c r="I81" s="194"/>
      <c r="J81" s="195"/>
      <c r="K81" s="194"/>
      <c r="L81" s="195"/>
      <c r="M81" s="208"/>
      <c r="N81" s="195"/>
      <c r="O81" s="217"/>
      <c r="P81" s="196"/>
      <c r="Q81" s="322"/>
      <c r="R81" s="322"/>
      <c r="S81" s="322"/>
      <c r="T81" s="322">
        <f t="shared" si="5"/>
        <v>0</v>
      </c>
      <c r="U81" s="322">
        <f t="shared" si="6"/>
        <v>0</v>
      </c>
      <c r="V81" s="322"/>
      <c r="W81" s="322"/>
      <c r="X81" s="322"/>
      <c r="Y81" s="322"/>
    </row>
    <row r="82" spans="1:25">
      <c r="A82" s="322"/>
      <c r="B82" s="189" t="s">
        <v>165</v>
      </c>
      <c r="C82" s="212"/>
      <c r="D82" s="190">
        <v>0</v>
      </c>
      <c r="E82" s="223"/>
      <c r="F82" s="192">
        <f>$L$6</f>
        <v>0.12055342465753426</v>
      </c>
      <c r="G82" s="190"/>
      <c r="H82" s="193"/>
      <c r="I82" s="194"/>
      <c r="J82" s="195"/>
      <c r="K82" s="194"/>
      <c r="L82" s="195"/>
      <c r="M82" s="208"/>
      <c r="N82" s="195"/>
      <c r="O82" s="217"/>
      <c r="P82" s="196"/>
      <c r="Q82" s="322"/>
      <c r="R82" s="322"/>
      <c r="S82" s="322"/>
      <c r="T82" s="322">
        <f t="shared" si="5"/>
        <v>0.12055342465753426</v>
      </c>
      <c r="U82" s="322">
        <f t="shared" si="6"/>
        <v>0.12055342465753426</v>
      </c>
      <c r="V82" s="322"/>
      <c r="W82" s="322"/>
      <c r="X82" s="322"/>
      <c r="Y82" s="322"/>
    </row>
    <row r="83" spans="1:25">
      <c r="A83" s="322"/>
      <c r="B83" s="189" t="s">
        <v>166</v>
      </c>
      <c r="C83" s="212"/>
      <c r="D83" s="190">
        <v>0</v>
      </c>
      <c r="E83" s="223"/>
      <c r="F83" s="192"/>
      <c r="G83" s="190"/>
      <c r="H83" s="193"/>
      <c r="I83" s="194"/>
      <c r="J83" s="195"/>
      <c r="K83" s="194"/>
      <c r="L83" s="195"/>
      <c r="M83" s="208"/>
      <c r="N83" s="195"/>
      <c r="O83" s="217"/>
      <c r="P83" s="196"/>
      <c r="Q83" s="322"/>
      <c r="R83" s="322"/>
      <c r="S83" s="322"/>
      <c r="T83" s="322">
        <f t="shared" si="5"/>
        <v>0</v>
      </c>
      <c r="U83" s="322">
        <f t="shared" si="6"/>
        <v>0</v>
      </c>
      <c r="V83" s="322"/>
      <c r="W83" s="322"/>
      <c r="X83" s="322"/>
      <c r="Y83" s="322"/>
    </row>
    <row r="84" spans="1:25">
      <c r="A84" s="322"/>
      <c r="B84" s="189" t="s">
        <v>167</v>
      </c>
      <c r="C84" s="212"/>
      <c r="D84" s="190">
        <v>0</v>
      </c>
      <c r="E84" s="223"/>
      <c r="F84" s="192">
        <f>$L$6</f>
        <v>0.12055342465753426</v>
      </c>
      <c r="G84" s="190"/>
      <c r="H84" s="193"/>
      <c r="I84" s="194"/>
      <c r="J84" s="197"/>
      <c r="K84" s="194"/>
      <c r="L84" s="195"/>
      <c r="M84" s="208"/>
      <c r="N84" s="195"/>
      <c r="O84" s="217"/>
      <c r="P84" s="196"/>
      <c r="Q84" s="322"/>
      <c r="R84" s="322"/>
      <c r="S84" s="322"/>
      <c r="T84" s="322">
        <f t="shared" si="5"/>
        <v>0.12055342465753426</v>
      </c>
      <c r="U84" s="322">
        <f t="shared" si="6"/>
        <v>0.12055342465753426</v>
      </c>
      <c r="V84" s="322"/>
      <c r="W84" s="322"/>
      <c r="X84" s="322"/>
      <c r="Y84" s="322"/>
    </row>
    <row r="85" spans="1:25">
      <c r="A85" s="322"/>
      <c r="B85" s="189" t="s">
        <v>168</v>
      </c>
      <c r="C85" s="212"/>
      <c r="D85" s="190">
        <v>0</v>
      </c>
      <c r="E85" s="223"/>
      <c r="F85" s="192"/>
      <c r="G85" s="190"/>
      <c r="H85" s="193"/>
      <c r="I85" s="194"/>
      <c r="J85" s="195"/>
      <c r="K85" s="194"/>
      <c r="L85" s="195"/>
      <c r="M85" s="208"/>
      <c r="N85" s="195"/>
      <c r="O85" s="217"/>
      <c r="P85" s="196"/>
      <c r="Q85" s="322"/>
      <c r="R85" s="322"/>
      <c r="S85" s="322"/>
      <c r="T85" s="322">
        <f t="shared" si="5"/>
        <v>0</v>
      </c>
      <c r="U85" s="322">
        <f t="shared" si="6"/>
        <v>0</v>
      </c>
      <c r="V85" s="322"/>
      <c r="W85" s="322"/>
      <c r="X85" s="322"/>
      <c r="Y85" s="322"/>
    </row>
    <row r="86" spans="1:25">
      <c r="A86" s="322"/>
      <c r="B86" s="189" t="s">
        <v>169</v>
      </c>
      <c r="C86" s="212"/>
      <c r="D86" s="190">
        <v>0</v>
      </c>
      <c r="E86" s="223"/>
      <c r="F86" s="192">
        <f>$L$6</f>
        <v>0.12055342465753426</v>
      </c>
      <c r="G86" s="190"/>
      <c r="H86" s="193"/>
      <c r="I86" s="194"/>
      <c r="J86" s="195"/>
      <c r="K86" s="194"/>
      <c r="L86" s="195"/>
      <c r="M86" s="208"/>
      <c r="N86" s="195"/>
      <c r="O86" s="217"/>
      <c r="P86" s="196"/>
      <c r="Q86" s="322"/>
      <c r="R86" s="322"/>
      <c r="S86" s="322"/>
      <c r="T86" s="322">
        <f t="shared" si="5"/>
        <v>0.12055342465753426</v>
      </c>
      <c r="U86" s="322">
        <f t="shared" si="6"/>
        <v>0.12055342465753426</v>
      </c>
      <c r="V86" s="322"/>
      <c r="W86" s="322"/>
      <c r="X86" s="322"/>
      <c r="Y86" s="322"/>
    </row>
    <row r="87" spans="1:25">
      <c r="A87" s="322"/>
      <c r="B87" s="189" t="s">
        <v>170</v>
      </c>
      <c r="C87" s="212"/>
      <c r="D87" s="190">
        <v>0</v>
      </c>
      <c r="E87" s="223"/>
      <c r="F87" s="192"/>
      <c r="G87" s="192"/>
      <c r="H87" s="193"/>
      <c r="I87" s="198"/>
      <c r="J87" s="197"/>
      <c r="K87" s="194"/>
      <c r="L87" s="195"/>
      <c r="M87" s="190"/>
      <c r="N87" s="225"/>
      <c r="O87" s="217"/>
      <c r="P87" s="196"/>
      <c r="Q87" s="322"/>
      <c r="R87" s="322"/>
      <c r="S87" s="322"/>
      <c r="T87" s="322">
        <f t="shared" si="5"/>
        <v>0</v>
      </c>
      <c r="U87" s="322">
        <f t="shared" si="6"/>
        <v>0</v>
      </c>
      <c r="V87" s="322"/>
      <c r="W87" s="322"/>
      <c r="X87" s="322"/>
      <c r="Y87" s="322"/>
    </row>
    <row r="88" spans="1:25">
      <c r="A88" s="322"/>
      <c r="B88" s="189" t="s">
        <v>171</v>
      </c>
      <c r="C88" s="212"/>
      <c r="D88" s="190">
        <v>0</v>
      </c>
      <c r="E88" s="223"/>
      <c r="F88" s="192">
        <f>$L$6</f>
        <v>0.12055342465753426</v>
      </c>
      <c r="G88" s="192"/>
      <c r="H88" s="193"/>
      <c r="I88" s="198"/>
      <c r="J88" s="197"/>
      <c r="K88" s="194"/>
      <c r="L88" s="195"/>
      <c r="M88" s="190"/>
      <c r="N88" s="191"/>
      <c r="O88" s="217"/>
      <c r="P88" s="196"/>
      <c r="Q88" s="322"/>
      <c r="R88" s="322"/>
      <c r="S88" s="322"/>
      <c r="T88" s="322">
        <f t="shared" si="5"/>
        <v>0.12055342465753426</v>
      </c>
      <c r="U88" s="322">
        <f t="shared" si="6"/>
        <v>0.12055342465753426</v>
      </c>
      <c r="V88" s="322"/>
      <c r="W88" s="322"/>
      <c r="X88" s="322"/>
      <c r="Y88" s="322"/>
    </row>
    <row r="89" spans="1:25">
      <c r="A89" s="322"/>
      <c r="B89" s="189" t="s">
        <v>172</v>
      </c>
      <c r="C89" s="217"/>
      <c r="D89" s="209">
        <v>0</v>
      </c>
      <c r="E89" s="223"/>
      <c r="F89" s="192"/>
      <c r="G89" s="192"/>
      <c r="H89" s="193"/>
      <c r="I89" s="198"/>
      <c r="J89" s="197"/>
      <c r="K89" s="200"/>
      <c r="L89" s="195"/>
      <c r="M89" s="190"/>
      <c r="N89" s="225"/>
      <c r="O89" s="217"/>
      <c r="P89" s="196"/>
      <c r="Q89" s="322"/>
      <c r="R89" s="322"/>
      <c r="S89" s="322"/>
      <c r="T89" s="322">
        <f t="shared" si="5"/>
        <v>0</v>
      </c>
      <c r="U89" s="322">
        <f t="shared" si="6"/>
        <v>0</v>
      </c>
      <c r="V89" s="322"/>
      <c r="W89" s="322"/>
      <c r="X89" s="322"/>
      <c r="Y89" s="322"/>
    </row>
    <row r="90" spans="1:25">
      <c r="A90" s="322"/>
      <c r="B90" s="189" t="s">
        <v>173</v>
      </c>
      <c r="C90" s="217"/>
      <c r="D90" s="209">
        <v>0</v>
      </c>
      <c r="E90" s="223"/>
      <c r="F90" s="192">
        <f>$L$6</f>
        <v>0.12055342465753426</v>
      </c>
      <c r="G90" s="192"/>
      <c r="H90" s="193"/>
      <c r="I90" s="194"/>
      <c r="J90" s="197"/>
      <c r="K90" s="200"/>
      <c r="L90" s="195"/>
      <c r="M90" s="190"/>
      <c r="N90" s="225"/>
      <c r="O90" s="217"/>
      <c r="P90" s="196"/>
      <c r="Q90" s="322"/>
      <c r="R90" s="322"/>
      <c r="S90" s="322"/>
      <c r="T90" s="322">
        <f t="shared" si="5"/>
        <v>0.12055342465753426</v>
      </c>
      <c r="U90" s="322">
        <f t="shared" si="6"/>
        <v>0.12055342465753426</v>
      </c>
      <c r="V90" s="322"/>
      <c r="W90" s="322"/>
      <c r="X90" s="322"/>
      <c r="Y90" s="322"/>
    </row>
    <row r="91" spans="1:25">
      <c r="A91" s="322"/>
      <c r="B91" s="189" t="s">
        <v>174</v>
      </c>
      <c r="C91" s="217"/>
      <c r="D91" s="209">
        <v>0</v>
      </c>
      <c r="E91" s="223"/>
      <c r="F91" s="192"/>
      <c r="G91" s="192"/>
      <c r="H91" s="193"/>
      <c r="I91" s="194"/>
      <c r="J91" s="197"/>
      <c r="K91" s="200"/>
      <c r="L91" s="195"/>
      <c r="M91" s="190"/>
      <c r="N91" s="225"/>
      <c r="O91" s="217"/>
      <c r="P91" s="196"/>
      <c r="Q91" s="322"/>
      <c r="R91" s="322"/>
      <c r="S91" s="322"/>
      <c r="T91" s="322">
        <f t="shared" si="5"/>
        <v>0</v>
      </c>
      <c r="U91" s="322">
        <f t="shared" si="6"/>
        <v>0</v>
      </c>
      <c r="V91" s="322"/>
      <c r="W91" s="322"/>
      <c r="X91" s="322"/>
      <c r="Y91" s="322"/>
    </row>
    <row r="92" spans="1:25">
      <c r="A92" s="322"/>
      <c r="B92" s="189" t="s">
        <v>175</v>
      </c>
      <c r="C92" s="217"/>
      <c r="D92" s="209">
        <v>0</v>
      </c>
      <c r="E92" s="223"/>
      <c r="F92" s="192">
        <f>$L$6</f>
        <v>0.12055342465753426</v>
      </c>
      <c r="G92" s="192"/>
      <c r="H92" s="193"/>
      <c r="I92" s="194"/>
      <c r="J92" s="197"/>
      <c r="K92" s="194"/>
      <c r="L92" s="195"/>
      <c r="M92" s="190"/>
      <c r="N92" s="225"/>
      <c r="O92" s="217"/>
      <c r="P92" s="196"/>
      <c r="Q92" s="322"/>
      <c r="R92" s="322"/>
      <c r="S92" s="322"/>
      <c r="T92" s="322">
        <f t="shared" si="5"/>
        <v>0.12055342465753426</v>
      </c>
      <c r="U92" s="322">
        <f t="shared" si="6"/>
        <v>0.12055342465753426</v>
      </c>
      <c r="V92" s="322"/>
      <c r="W92" s="322"/>
      <c r="X92" s="322"/>
      <c r="Y92" s="322"/>
    </row>
    <row r="93" spans="1:25">
      <c r="A93" s="322"/>
      <c r="B93" s="189" t="s">
        <v>176</v>
      </c>
      <c r="C93" s="217"/>
      <c r="D93" s="209">
        <v>0</v>
      </c>
      <c r="E93" s="223"/>
      <c r="F93" s="192"/>
      <c r="G93" s="192"/>
      <c r="H93" s="193"/>
      <c r="I93" s="198"/>
      <c r="J93" s="197"/>
      <c r="K93" s="199"/>
      <c r="L93" s="195"/>
      <c r="M93" s="190"/>
      <c r="N93" s="225"/>
      <c r="O93" s="217"/>
      <c r="P93" s="196"/>
      <c r="Q93" s="322"/>
      <c r="R93" s="322"/>
      <c r="S93" s="322"/>
      <c r="T93" s="322">
        <f t="shared" si="5"/>
        <v>0</v>
      </c>
      <c r="U93" s="322">
        <f t="shared" si="6"/>
        <v>0</v>
      </c>
      <c r="V93" s="322"/>
      <c r="W93" s="322"/>
      <c r="X93" s="322"/>
      <c r="Y93" s="322"/>
    </row>
    <row r="94" spans="1:25">
      <c r="A94" s="322"/>
      <c r="B94" s="189" t="s">
        <v>177</v>
      </c>
      <c r="C94" s="217"/>
      <c r="D94" s="209">
        <v>0</v>
      </c>
      <c r="E94" s="223"/>
      <c r="F94" s="192">
        <f>$L$6</f>
        <v>0.12055342465753426</v>
      </c>
      <c r="G94" s="192"/>
      <c r="H94" s="193"/>
      <c r="I94" s="198"/>
      <c r="J94" s="197"/>
      <c r="K94" s="199"/>
      <c r="L94" s="195"/>
      <c r="M94" s="209"/>
      <c r="N94" s="195"/>
      <c r="O94" s="217"/>
      <c r="P94" s="196"/>
      <c r="Q94" s="322"/>
      <c r="R94" s="322"/>
      <c r="S94" s="322"/>
      <c r="T94" s="322">
        <f t="shared" si="5"/>
        <v>0.12055342465753426</v>
      </c>
      <c r="U94" s="322">
        <f t="shared" si="6"/>
        <v>0.12055342465753426</v>
      </c>
      <c r="V94" s="322"/>
      <c r="W94" s="322"/>
      <c r="X94" s="322"/>
      <c r="Y94" s="322"/>
    </row>
    <row r="95" spans="1:25">
      <c r="A95" s="322"/>
      <c r="B95" s="189" t="s">
        <v>178</v>
      </c>
      <c r="C95" s="217"/>
      <c r="D95" s="209">
        <v>0</v>
      </c>
      <c r="E95" s="223"/>
      <c r="F95" s="192"/>
      <c r="G95" s="192"/>
      <c r="H95" s="193"/>
      <c r="I95" s="198"/>
      <c r="J95" s="197"/>
      <c r="K95" s="197"/>
      <c r="L95" s="197"/>
      <c r="M95" s="209"/>
      <c r="N95" s="195"/>
      <c r="O95" s="217"/>
      <c r="P95" s="196"/>
      <c r="Q95" s="322"/>
      <c r="R95" s="322"/>
      <c r="S95" s="322"/>
      <c r="T95" s="322">
        <f t="shared" si="5"/>
        <v>0</v>
      </c>
      <c r="U95" s="322">
        <f t="shared" si="6"/>
        <v>0</v>
      </c>
      <c r="V95" s="322"/>
      <c r="W95" s="322"/>
      <c r="X95" s="322"/>
      <c r="Y95" s="322"/>
    </row>
    <row r="96" spans="1:25">
      <c r="A96" s="322"/>
      <c r="B96" s="189" t="s">
        <v>179</v>
      </c>
      <c r="C96" s="217"/>
      <c r="D96" s="209">
        <v>0</v>
      </c>
      <c r="E96" s="223"/>
      <c r="F96" s="192">
        <f>$L$6</f>
        <v>0.12055342465753426</v>
      </c>
      <c r="G96" s="192"/>
      <c r="H96" s="193"/>
      <c r="I96" s="198"/>
      <c r="J96" s="197"/>
      <c r="K96" s="199"/>
      <c r="L96" s="195"/>
      <c r="M96" s="209"/>
      <c r="N96" s="195"/>
      <c r="O96" s="217"/>
      <c r="P96" s="196"/>
      <c r="Q96" s="322"/>
      <c r="R96" s="322"/>
      <c r="S96" s="322"/>
      <c r="T96" s="322">
        <f t="shared" si="5"/>
        <v>0.12055342465753426</v>
      </c>
      <c r="U96" s="322">
        <f t="shared" si="6"/>
        <v>0.12055342465753426</v>
      </c>
      <c r="V96" s="322"/>
      <c r="W96" s="322"/>
      <c r="X96" s="322"/>
      <c r="Y96" s="322"/>
    </row>
    <row r="97" spans="1:25">
      <c r="A97" s="322"/>
      <c r="B97" s="189" t="s">
        <v>180</v>
      </c>
      <c r="C97" s="217"/>
      <c r="D97" s="209">
        <v>0</v>
      </c>
      <c r="E97" s="223"/>
      <c r="F97" s="192"/>
      <c r="G97" s="192"/>
      <c r="H97" s="193"/>
      <c r="I97" s="198"/>
      <c r="J97" s="197"/>
      <c r="K97" s="197"/>
      <c r="L97" s="197"/>
      <c r="M97" s="209"/>
      <c r="N97" s="195"/>
      <c r="O97" s="217"/>
      <c r="P97" s="196"/>
      <c r="Q97" s="322"/>
      <c r="R97" s="322"/>
      <c r="S97" s="322"/>
      <c r="T97" s="322">
        <f t="shared" si="5"/>
        <v>0</v>
      </c>
      <c r="U97" s="322">
        <f t="shared" si="6"/>
        <v>0</v>
      </c>
      <c r="V97" s="322"/>
      <c r="W97" s="322"/>
      <c r="X97" s="322"/>
      <c r="Y97" s="322"/>
    </row>
    <row r="98" spans="1:25">
      <c r="A98" s="322"/>
      <c r="B98" s="189" t="s">
        <v>181</v>
      </c>
      <c r="C98" s="217"/>
      <c r="D98" s="209">
        <v>0</v>
      </c>
      <c r="E98" s="223"/>
      <c r="F98" s="192">
        <f>$L$6</f>
        <v>0.12055342465753426</v>
      </c>
      <c r="G98" s="192">
        <f>$L$8</f>
        <v>8.0630640000000003E-2</v>
      </c>
      <c r="H98" s="193"/>
      <c r="I98" s="198"/>
      <c r="J98" s="197">
        <f>$L$15</f>
        <v>2.5499999999999998E-2</v>
      </c>
      <c r="K98" s="226"/>
      <c r="L98" s="226"/>
      <c r="M98" s="209"/>
      <c r="N98" s="195"/>
      <c r="O98" s="217"/>
      <c r="P98" s="196"/>
      <c r="Q98" s="322"/>
      <c r="R98" s="322"/>
      <c r="S98" s="322"/>
      <c r="T98" s="322">
        <f t="shared" si="5"/>
        <v>0.27768406465753426</v>
      </c>
      <c r="U98" s="322">
        <f t="shared" si="6"/>
        <v>0.30318406465753422</v>
      </c>
      <c r="V98" s="322"/>
      <c r="W98" s="322"/>
      <c r="X98" s="322"/>
      <c r="Y98" s="322"/>
    </row>
    <row r="99" spans="1:25">
      <c r="A99" s="322"/>
      <c r="B99" s="189" t="s">
        <v>182</v>
      </c>
      <c r="C99" s="227">
        <f>$L$3</f>
        <v>1</v>
      </c>
      <c r="D99" s="209">
        <v>0</v>
      </c>
      <c r="E99" s="223">
        <f>$L$11</f>
        <v>1.89</v>
      </c>
      <c r="F99" s="192"/>
      <c r="G99" s="192">
        <f>$L$8</f>
        <v>8.0630640000000003E-2</v>
      </c>
      <c r="H99" s="193"/>
      <c r="I99" s="198">
        <f>$L$13</f>
        <v>0.22</v>
      </c>
      <c r="J99" s="197">
        <f>$L$15</f>
        <v>2.5499999999999998E-2</v>
      </c>
      <c r="K99" s="197"/>
      <c r="L99" s="226"/>
      <c r="M99" s="209"/>
      <c r="N99" s="197">
        <f>$L$19</f>
        <v>0.55000000000000004</v>
      </c>
      <c r="O99" s="217"/>
      <c r="P99" s="196"/>
      <c r="Q99" s="322"/>
      <c r="R99" s="322"/>
      <c r="S99" s="322"/>
      <c r="T99" s="322">
        <f t="shared" si="5"/>
        <v>5.3571306400000003</v>
      </c>
      <c r="U99" s="322">
        <f t="shared" si="6"/>
        <v>6.1526306399999999</v>
      </c>
      <c r="V99" s="322"/>
      <c r="W99" s="322"/>
      <c r="X99" s="322"/>
      <c r="Y99" s="322"/>
    </row>
    <row r="100" spans="1:25">
      <c r="A100" s="322"/>
      <c r="B100" s="189" t="s">
        <v>183</v>
      </c>
      <c r="C100" s="227"/>
      <c r="D100" s="209">
        <v>0</v>
      </c>
      <c r="E100" s="223"/>
      <c r="F100" s="192">
        <f>$L$6</f>
        <v>0.12055342465753426</v>
      </c>
      <c r="G100" s="192">
        <f>$L$8</f>
        <v>8.0630640000000003E-2</v>
      </c>
      <c r="H100" s="193"/>
      <c r="I100" s="191"/>
      <c r="J100" s="197">
        <f>$L$15</f>
        <v>2.5499999999999998E-2</v>
      </c>
      <c r="K100" s="197"/>
      <c r="L100" s="226"/>
      <c r="M100" s="209"/>
      <c r="N100" s="191"/>
      <c r="O100" s="220">
        <f>$L$4</f>
        <v>0.99900000000000011</v>
      </c>
      <c r="P100" s="196"/>
      <c r="Q100" s="322"/>
      <c r="R100" s="322"/>
      <c r="S100" s="322"/>
      <c r="T100" s="322">
        <f t="shared" si="5"/>
        <v>1.2766840646575344</v>
      </c>
      <c r="U100" s="322">
        <f t="shared" si="6"/>
        <v>1.3021840646575344</v>
      </c>
      <c r="V100" s="322"/>
      <c r="W100" s="322"/>
      <c r="X100" s="322"/>
      <c r="Y100" s="322"/>
    </row>
    <row r="101" spans="1:25">
      <c r="A101" s="322"/>
      <c r="B101" s="189" t="s">
        <v>184</v>
      </c>
      <c r="C101" s="227"/>
      <c r="D101" s="209">
        <v>0</v>
      </c>
      <c r="E101" s="223"/>
      <c r="F101" s="192"/>
      <c r="G101" s="192">
        <f>$L$8</f>
        <v>8.0630640000000003E-2</v>
      </c>
      <c r="H101" s="193"/>
      <c r="I101" s="191"/>
      <c r="J101" s="197">
        <f>$L$15</f>
        <v>2.5499999999999998E-2</v>
      </c>
      <c r="K101" s="200"/>
      <c r="L101" s="195"/>
      <c r="M101" s="209"/>
      <c r="N101" s="195"/>
      <c r="O101" s="217"/>
      <c r="P101" s="196"/>
      <c r="Q101" s="322"/>
      <c r="R101" s="322"/>
      <c r="S101" s="322"/>
      <c r="T101" s="322">
        <f t="shared" si="5"/>
        <v>0.15713063999999999</v>
      </c>
      <c r="U101" s="322">
        <f t="shared" si="6"/>
        <v>0.18263064000000001</v>
      </c>
      <c r="V101" s="322"/>
      <c r="W101" s="322"/>
      <c r="X101" s="322"/>
      <c r="Y101" s="322"/>
    </row>
    <row r="102" spans="1:25">
      <c r="A102" s="322"/>
      <c r="B102" s="189" t="s">
        <v>185</v>
      </c>
      <c r="C102" s="217"/>
      <c r="D102" s="209">
        <v>0</v>
      </c>
      <c r="E102" s="223"/>
      <c r="F102" s="192">
        <f>$L$6</f>
        <v>0.12055342465753426</v>
      </c>
      <c r="G102" s="192"/>
      <c r="H102" s="193"/>
      <c r="I102" s="191"/>
      <c r="J102" s="197"/>
      <c r="K102" s="199"/>
      <c r="L102" s="195"/>
      <c r="M102" s="209"/>
      <c r="N102" s="195"/>
      <c r="O102" s="217"/>
      <c r="P102" s="196"/>
      <c r="Q102" s="322"/>
      <c r="R102" s="322"/>
      <c r="S102" s="322"/>
      <c r="T102" s="322">
        <f t="shared" si="5"/>
        <v>0.12055342465753426</v>
      </c>
      <c r="U102" s="322">
        <f t="shared" si="6"/>
        <v>0.12055342465753426</v>
      </c>
      <c r="V102" s="322"/>
      <c r="W102" s="322"/>
      <c r="X102" s="322"/>
      <c r="Y102" s="322"/>
    </row>
    <row r="103" spans="1:25">
      <c r="A103" s="322"/>
      <c r="B103" s="230" t="s">
        <v>186</v>
      </c>
      <c r="C103" s="217"/>
      <c r="D103" s="209">
        <v>0</v>
      </c>
      <c r="E103" s="223"/>
      <c r="F103" s="192"/>
      <c r="G103" s="192"/>
      <c r="H103" s="193"/>
      <c r="I103" s="191"/>
      <c r="J103" s="197"/>
      <c r="K103" s="195"/>
      <c r="L103" s="195"/>
      <c r="M103" s="209"/>
      <c r="N103" s="195"/>
      <c r="O103" s="217"/>
      <c r="P103" s="196"/>
      <c r="Q103" s="322"/>
      <c r="R103" s="322"/>
      <c r="S103" s="322"/>
      <c r="T103" s="322">
        <f t="shared" si="5"/>
        <v>0</v>
      </c>
      <c r="U103" s="322">
        <f t="shared" si="6"/>
        <v>0</v>
      </c>
      <c r="V103" s="322"/>
      <c r="W103" s="322"/>
      <c r="X103" s="322"/>
      <c r="Y103" s="322"/>
    </row>
    <row r="104" spans="1:25">
      <c r="A104" s="322"/>
      <c r="B104" s="189" t="s">
        <v>187</v>
      </c>
      <c r="C104" s="217"/>
      <c r="D104" s="209">
        <v>0</v>
      </c>
      <c r="E104" s="223"/>
      <c r="F104" s="192">
        <f>$L$6</f>
        <v>0.12055342465753426</v>
      </c>
      <c r="G104" s="192"/>
      <c r="H104" s="193"/>
      <c r="I104" s="191"/>
      <c r="J104" s="197"/>
      <c r="K104" s="195"/>
      <c r="L104" s="195"/>
      <c r="M104" s="190"/>
      <c r="N104" s="195"/>
      <c r="O104" s="217"/>
      <c r="P104" s="196"/>
      <c r="Q104" s="322"/>
      <c r="R104" s="322"/>
      <c r="S104" s="322"/>
      <c r="T104" s="322">
        <f t="shared" si="5"/>
        <v>0.12055342465753426</v>
      </c>
      <c r="U104" s="322">
        <f t="shared" si="6"/>
        <v>0.12055342465753426</v>
      </c>
      <c r="V104" s="322"/>
      <c r="W104" s="322"/>
      <c r="X104" s="322"/>
      <c r="Y104" s="322"/>
    </row>
    <row r="105" spans="1:25">
      <c r="A105" s="322"/>
      <c r="B105" s="189" t="s">
        <v>188</v>
      </c>
      <c r="C105" s="217"/>
      <c r="D105" s="209">
        <v>0</v>
      </c>
      <c r="E105" s="223"/>
      <c r="F105" s="192"/>
      <c r="G105" s="192"/>
      <c r="H105" s="193"/>
      <c r="I105" s="191"/>
      <c r="J105" s="197"/>
      <c r="K105" s="195"/>
      <c r="L105" s="195"/>
      <c r="M105" s="190"/>
      <c r="N105" s="195"/>
      <c r="O105" s="217"/>
      <c r="P105" s="196"/>
      <c r="Q105" s="322"/>
      <c r="R105" s="322"/>
      <c r="S105" s="322"/>
      <c r="T105" s="322">
        <f t="shared" si="5"/>
        <v>0</v>
      </c>
      <c r="U105" s="322">
        <f t="shared" si="6"/>
        <v>0</v>
      </c>
      <c r="V105" s="322"/>
      <c r="W105" s="322"/>
      <c r="X105" s="322"/>
      <c r="Y105" s="322"/>
    </row>
    <row r="106" spans="1:25">
      <c r="A106" s="322"/>
      <c r="B106" s="189" t="s">
        <v>189</v>
      </c>
      <c r="C106" s="217"/>
      <c r="D106" s="209">
        <v>0</v>
      </c>
      <c r="E106" s="223"/>
      <c r="F106" s="192">
        <f>$L$6</f>
        <v>0.12055342465753426</v>
      </c>
      <c r="G106" s="192"/>
      <c r="H106" s="193"/>
      <c r="I106" s="191"/>
      <c r="J106" s="197"/>
      <c r="K106" s="195"/>
      <c r="L106" s="195"/>
      <c r="M106" s="190"/>
      <c r="N106" s="195"/>
      <c r="O106" s="217"/>
      <c r="P106" s="196"/>
      <c r="Q106" s="322"/>
      <c r="R106" s="322"/>
      <c r="S106" s="322"/>
      <c r="T106" s="322">
        <f t="shared" si="5"/>
        <v>0.12055342465753426</v>
      </c>
      <c r="U106" s="322">
        <f t="shared" si="6"/>
        <v>0.12055342465753426</v>
      </c>
      <c r="V106" s="322"/>
      <c r="W106" s="322"/>
      <c r="X106" s="322"/>
      <c r="Y106" s="322"/>
    </row>
    <row r="107" spans="1:25">
      <c r="A107" s="322"/>
      <c r="B107" s="189" t="s">
        <v>190</v>
      </c>
      <c r="C107" s="217"/>
      <c r="D107" s="209">
        <v>0</v>
      </c>
      <c r="E107" s="223"/>
      <c r="F107" s="192"/>
      <c r="G107" s="192"/>
      <c r="H107" s="193"/>
      <c r="I107" s="191"/>
      <c r="J107" s="197"/>
      <c r="K107" s="195"/>
      <c r="L107" s="195"/>
      <c r="M107" s="190"/>
      <c r="N107" s="195"/>
      <c r="O107" s="217"/>
      <c r="P107" s="196"/>
      <c r="Q107" s="322"/>
      <c r="R107" s="322"/>
      <c r="S107" s="322"/>
      <c r="T107" s="322">
        <f t="shared" si="5"/>
        <v>0</v>
      </c>
      <c r="U107" s="322">
        <f t="shared" si="6"/>
        <v>0</v>
      </c>
      <c r="V107" s="322"/>
      <c r="W107" s="322"/>
      <c r="X107" s="322"/>
      <c r="Y107" s="322"/>
    </row>
    <row r="108" spans="1:25">
      <c r="A108" s="322"/>
      <c r="B108" s="189" t="s">
        <v>191</v>
      </c>
      <c r="C108" s="217"/>
      <c r="D108" s="209">
        <v>0</v>
      </c>
      <c r="E108" s="193"/>
      <c r="F108" s="192">
        <f>$L$6</f>
        <v>0.12055342465753426</v>
      </c>
      <c r="G108" s="192"/>
      <c r="H108" s="193"/>
      <c r="I108" s="195"/>
      <c r="J108" s="197"/>
      <c r="K108" s="195"/>
      <c r="L108" s="195"/>
      <c r="M108" s="190"/>
      <c r="N108" s="195"/>
      <c r="O108" s="217"/>
      <c r="P108" s="196"/>
      <c r="Q108" s="322"/>
      <c r="R108" s="322"/>
      <c r="S108" s="322"/>
      <c r="T108" s="322">
        <f t="shared" si="5"/>
        <v>0.12055342465753426</v>
      </c>
      <c r="U108" s="322">
        <f t="shared" si="6"/>
        <v>0.12055342465753426</v>
      </c>
      <c r="V108" s="322"/>
      <c r="W108" s="322"/>
      <c r="X108" s="322"/>
      <c r="Y108" s="322"/>
    </row>
    <row r="109" spans="1:25">
      <c r="A109" s="322"/>
      <c r="B109" s="189" t="s">
        <v>192</v>
      </c>
      <c r="C109" s="217"/>
      <c r="D109" s="209">
        <v>0</v>
      </c>
      <c r="E109" s="193"/>
      <c r="F109" s="192"/>
      <c r="G109" s="192"/>
      <c r="H109" s="193"/>
      <c r="I109" s="195"/>
      <c r="J109" s="197"/>
      <c r="K109" s="195"/>
      <c r="L109" s="195"/>
      <c r="M109" s="190"/>
      <c r="N109" s="195"/>
      <c r="O109" s="217"/>
      <c r="P109" s="196"/>
      <c r="Q109" s="322"/>
      <c r="R109" s="322"/>
      <c r="S109" s="322"/>
      <c r="T109" s="322">
        <f t="shared" si="5"/>
        <v>0</v>
      </c>
      <c r="U109" s="322">
        <f t="shared" si="6"/>
        <v>0</v>
      </c>
      <c r="V109" s="322"/>
      <c r="W109" s="322"/>
      <c r="X109" s="322"/>
      <c r="Y109" s="322"/>
    </row>
    <row r="110" spans="1:25">
      <c r="A110" s="322"/>
      <c r="B110" s="189" t="s">
        <v>193</v>
      </c>
      <c r="C110" s="217"/>
      <c r="D110" s="209">
        <v>0</v>
      </c>
      <c r="E110" s="193"/>
      <c r="F110" s="192">
        <f>$L$6</f>
        <v>0.12055342465753426</v>
      </c>
      <c r="G110" s="192"/>
      <c r="H110" s="193"/>
      <c r="I110" s="195"/>
      <c r="J110" s="197"/>
      <c r="K110" s="195"/>
      <c r="L110" s="191"/>
      <c r="M110" s="190"/>
      <c r="N110" s="195"/>
      <c r="O110" s="217"/>
      <c r="P110" s="196"/>
      <c r="Q110" s="322"/>
      <c r="R110" s="322"/>
      <c r="S110" s="322"/>
      <c r="T110" s="322">
        <f t="shared" si="5"/>
        <v>0.12055342465753426</v>
      </c>
      <c r="U110" s="322">
        <f t="shared" si="6"/>
        <v>0.12055342465753426</v>
      </c>
      <c r="V110" s="322"/>
      <c r="W110" s="322"/>
      <c r="X110" s="322"/>
      <c r="Y110" s="322"/>
    </row>
    <row r="111" spans="1:25">
      <c r="A111" s="322"/>
      <c r="B111" s="189" t="s">
        <v>194</v>
      </c>
      <c r="C111" s="217"/>
      <c r="D111" s="209">
        <v>0</v>
      </c>
      <c r="E111" s="193"/>
      <c r="F111" s="192"/>
      <c r="G111" s="192"/>
      <c r="H111" s="193"/>
      <c r="I111" s="195"/>
      <c r="J111" s="197"/>
      <c r="K111" s="195"/>
      <c r="L111" s="191"/>
      <c r="M111" s="190"/>
      <c r="N111" s="195"/>
      <c r="O111" s="217"/>
      <c r="P111" s="196"/>
      <c r="Q111" s="322"/>
      <c r="R111" s="322"/>
      <c r="S111" s="322"/>
      <c r="T111" s="322">
        <f t="shared" si="5"/>
        <v>0</v>
      </c>
      <c r="U111" s="322">
        <f t="shared" si="6"/>
        <v>0</v>
      </c>
      <c r="V111" s="322"/>
      <c r="W111" s="322"/>
      <c r="X111" s="322"/>
      <c r="Y111" s="322"/>
    </row>
    <row r="112" spans="1:25">
      <c r="A112" s="322"/>
      <c r="B112" s="189" t="s">
        <v>195</v>
      </c>
      <c r="C112" s="217"/>
      <c r="D112" s="209">
        <v>0</v>
      </c>
      <c r="E112" s="193"/>
      <c r="F112" s="192">
        <f>$L$6</f>
        <v>0.12055342465753426</v>
      </c>
      <c r="G112" s="192"/>
      <c r="H112" s="193"/>
      <c r="I112" s="195"/>
      <c r="J112" s="197"/>
      <c r="K112" s="195"/>
      <c r="L112" s="191"/>
      <c r="M112" s="190"/>
      <c r="N112" s="195"/>
      <c r="O112" s="217"/>
      <c r="P112" s="196"/>
      <c r="Q112" s="322"/>
      <c r="R112" s="322"/>
      <c r="S112" s="322"/>
      <c r="T112" s="322">
        <f t="shared" si="5"/>
        <v>0.12055342465753426</v>
      </c>
      <c r="U112" s="322">
        <f t="shared" si="6"/>
        <v>0.12055342465753426</v>
      </c>
      <c r="V112" s="322"/>
      <c r="W112" s="322"/>
      <c r="X112" s="322"/>
      <c r="Y112" s="322"/>
    </row>
    <row r="113" spans="1:25">
      <c r="A113" s="322"/>
      <c r="B113" s="189" t="s">
        <v>196</v>
      </c>
      <c r="C113" s="217"/>
      <c r="D113" s="209">
        <v>0</v>
      </c>
      <c r="E113" s="193"/>
      <c r="F113" s="192"/>
      <c r="G113" s="192"/>
      <c r="H113" s="193"/>
      <c r="I113" s="195"/>
      <c r="J113" s="197"/>
      <c r="K113" s="195"/>
      <c r="L113" s="191"/>
      <c r="M113" s="190"/>
      <c r="N113" s="195"/>
      <c r="O113" s="217"/>
      <c r="P113" s="196"/>
      <c r="Q113" s="322"/>
      <c r="R113" s="322"/>
      <c r="S113" s="322"/>
      <c r="T113" s="322">
        <f t="shared" si="5"/>
        <v>0</v>
      </c>
      <c r="U113" s="322">
        <f t="shared" si="6"/>
        <v>0</v>
      </c>
      <c r="V113" s="322"/>
      <c r="W113" s="322"/>
      <c r="X113" s="322"/>
      <c r="Y113" s="322"/>
    </row>
    <row r="114" spans="1:25">
      <c r="A114" s="322"/>
      <c r="B114" s="189" t="s">
        <v>197</v>
      </c>
      <c r="C114" s="227">
        <f>$L$3*1</f>
        <v>1</v>
      </c>
      <c r="D114" s="231">
        <f>$L$5</f>
        <v>1.5956164383561646</v>
      </c>
      <c r="E114" s="223">
        <f>$L$11</f>
        <v>1.89</v>
      </c>
      <c r="F114" s="192">
        <f>$L$6</f>
        <v>0.12055342465753426</v>
      </c>
      <c r="G114" s="192">
        <f t="shared" ref="G114:G127" si="7">$L$8</f>
        <v>8.0630640000000003E-2</v>
      </c>
      <c r="H114" s="193"/>
      <c r="I114" s="198">
        <f>$L$13</f>
        <v>0.22</v>
      </c>
      <c r="J114" s="197">
        <f t="shared" ref="J114:J127" si="8">$L$15</f>
        <v>2.5499999999999998E-2</v>
      </c>
      <c r="K114" s="200">
        <f>$L$17</f>
        <v>1.6</v>
      </c>
      <c r="L114" s="197">
        <f>$L$18</f>
        <v>2E-3</v>
      </c>
      <c r="M114" s="209">
        <f t="shared" ref="M114:M127" si="9">0.16</f>
        <v>0.16</v>
      </c>
      <c r="N114" s="195"/>
      <c r="O114" s="217"/>
      <c r="P114" s="196"/>
      <c r="Q114" s="322"/>
      <c r="R114" s="322"/>
      <c r="S114" s="322"/>
      <c r="T114" s="322">
        <f t="shared" si="5"/>
        <v>7.1893005030136985</v>
      </c>
      <c r="U114" s="322">
        <f t="shared" si="6"/>
        <v>7.4368005030136981</v>
      </c>
      <c r="V114" s="322"/>
      <c r="W114" s="322"/>
      <c r="X114" s="322"/>
      <c r="Y114" s="322"/>
    </row>
    <row r="115" spans="1:25">
      <c r="A115" s="322"/>
      <c r="B115" s="189" t="s">
        <v>198</v>
      </c>
      <c r="C115" s="227">
        <f>$L$3*1</f>
        <v>1</v>
      </c>
      <c r="D115" s="231">
        <f>$L$5</f>
        <v>1.5956164383561646</v>
      </c>
      <c r="E115" s="193"/>
      <c r="F115" s="192"/>
      <c r="G115" s="192">
        <f t="shared" si="7"/>
        <v>8.0630640000000003E-2</v>
      </c>
      <c r="H115" s="193"/>
      <c r="I115" s="195"/>
      <c r="J115" s="197">
        <f t="shared" si="8"/>
        <v>2.5499999999999998E-2</v>
      </c>
      <c r="K115" s="200">
        <f>$L$17</f>
        <v>1.6</v>
      </c>
      <c r="L115" s="197">
        <f>$L$18</f>
        <v>2E-3</v>
      </c>
      <c r="M115" s="209">
        <f t="shared" si="9"/>
        <v>0.16</v>
      </c>
      <c r="N115" s="195"/>
      <c r="O115" s="217"/>
      <c r="P115" s="196"/>
      <c r="Q115" s="322"/>
      <c r="R115" s="322"/>
      <c r="S115" s="322"/>
      <c r="T115" s="322">
        <f t="shared" si="5"/>
        <v>4.5187470783561645</v>
      </c>
      <c r="U115" s="322">
        <f t="shared" si="6"/>
        <v>4.5462470783561644</v>
      </c>
      <c r="V115" s="322"/>
      <c r="W115" s="322"/>
      <c r="X115" s="322"/>
      <c r="Y115" s="322"/>
    </row>
    <row r="116" spans="1:25">
      <c r="A116" s="322"/>
      <c r="B116" s="189" t="s">
        <v>199</v>
      </c>
      <c r="C116" s="217"/>
      <c r="D116" s="209">
        <v>0</v>
      </c>
      <c r="E116" s="193"/>
      <c r="F116" s="192">
        <f>$L$6</f>
        <v>0.12055342465753426</v>
      </c>
      <c r="G116" s="192">
        <f t="shared" si="7"/>
        <v>8.0630640000000003E-2</v>
      </c>
      <c r="H116" s="193"/>
      <c r="I116" s="195"/>
      <c r="J116" s="197">
        <f t="shared" si="8"/>
        <v>2.5499999999999998E-2</v>
      </c>
      <c r="K116" s="195"/>
      <c r="L116" s="197">
        <f>$L$18</f>
        <v>2E-3</v>
      </c>
      <c r="M116" s="209">
        <f t="shared" si="9"/>
        <v>0.16</v>
      </c>
      <c r="N116" s="195"/>
      <c r="O116" s="217"/>
      <c r="P116" s="196"/>
      <c r="Q116" s="322"/>
      <c r="R116" s="322"/>
      <c r="S116" s="322"/>
      <c r="T116" s="322">
        <f t="shared" si="5"/>
        <v>0.44368406465753429</v>
      </c>
      <c r="U116" s="322">
        <f t="shared" si="6"/>
        <v>0.47118406465753426</v>
      </c>
      <c r="V116" s="322"/>
      <c r="W116" s="322"/>
      <c r="X116" s="322"/>
      <c r="Y116" s="322"/>
    </row>
    <row r="117" spans="1:25">
      <c r="A117" s="322"/>
      <c r="B117" s="189" t="s">
        <v>200</v>
      </c>
      <c r="C117" s="217"/>
      <c r="D117" s="209">
        <v>0</v>
      </c>
      <c r="E117" s="193"/>
      <c r="F117" s="192"/>
      <c r="G117" s="192">
        <f t="shared" si="7"/>
        <v>8.0630640000000003E-2</v>
      </c>
      <c r="H117" s="193"/>
      <c r="I117" s="195"/>
      <c r="J117" s="197">
        <f t="shared" si="8"/>
        <v>2.5499999999999998E-2</v>
      </c>
      <c r="K117" s="195"/>
      <c r="L117" s="195"/>
      <c r="M117" s="209">
        <f>0.16</f>
        <v>0.16</v>
      </c>
      <c r="N117" s="195"/>
      <c r="O117" s="220">
        <f>$L$4</f>
        <v>0.99900000000000011</v>
      </c>
      <c r="P117" s="196"/>
      <c r="Q117" s="322"/>
      <c r="R117" s="322"/>
      <c r="S117" s="322"/>
      <c r="T117" s="322">
        <f t="shared" si="5"/>
        <v>1.3161306400000001</v>
      </c>
      <c r="U117" s="322">
        <f t="shared" si="6"/>
        <v>1.3416306400000002</v>
      </c>
      <c r="V117" s="322"/>
      <c r="W117" s="322"/>
      <c r="X117" s="322"/>
      <c r="Y117" s="322"/>
    </row>
    <row r="118" spans="1:25">
      <c r="A118" s="322"/>
      <c r="B118" s="189" t="s">
        <v>201</v>
      </c>
      <c r="C118" s="227"/>
      <c r="D118" s="209">
        <v>0</v>
      </c>
      <c r="E118" s="223"/>
      <c r="F118" s="192">
        <f>$L$6</f>
        <v>0.12055342465753426</v>
      </c>
      <c r="G118" s="192">
        <f t="shared" si="7"/>
        <v>8.0630640000000003E-2</v>
      </c>
      <c r="H118" s="193">
        <f>$L$9</f>
        <v>0.69</v>
      </c>
      <c r="I118" s="191"/>
      <c r="J118" s="197">
        <f t="shared" si="8"/>
        <v>2.5499999999999998E-2</v>
      </c>
      <c r="K118" s="195"/>
      <c r="L118" s="195"/>
      <c r="M118" s="209">
        <f t="shared" si="9"/>
        <v>0.16</v>
      </c>
      <c r="N118" s="195"/>
      <c r="O118" s="217"/>
      <c r="P118" s="196"/>
      <c r="Q118" s="322"/>
      <c r="R118" s="322"/>
      <c r="S118" s="322"/>
      <c r="T118" s="322">
        <f t="shared" si="5"/>
        <v>1.1276840646575341</v>
      </c>
      <c r="U118" s="322">
        <f t="shared" si="6"/>
        <v>1.1531840646575342</v>
      </c>
      <c r="V118" s="322"/>
      <c r="W118" s="322"/>
      <c r="X118" s="322"/>
      <c r="Y118" s="322"/>
    </row>
    <row r="119" spans="1:25">
      <c r="A119" s="322"/>
      <c r="B119" s="189" t="s">
        <v>202</v>
      </c>
      <c r="C119" s="227"/>
      <c r="D119" s="209">
        <v>0</v>
      </c>
      <c r="E119" s="193"/>
      <c r="F119" s="192"/>
      <c r="G119" s="192">
        <f t="shared" si="7"/>
        <v>8.0630640000000003E-2</v>
      </c>
      <c r="H119" s="193">
        <f>$L$10</f>
        <v>0.8</v>
      </c>
      <c r="I119" s="198">
        <f>$L$13</f>
        <v>0.22</v>
      </c>
      <c r="J119" s="197">
        <f t="shared" si="8"/>
        <v>2.5499999999999998E-2</v>
      </c>
      <c r="K119" s="195"/>
      <c r="L119" s="195"/>
      <c r="M119" s="209">
        <f t="shared" si="9"/>
        <v>0.16</v>
      </c>
      <c r="N119" s="195"/>
      <c r="O119" s="217"/>
      <c r="P119" s="196"/>
      <c r="Q119" s="322"/>
      <c r="R119" s="322"/>
      <c r="S119" s="322"/>
      <c r="T119" s="322">
        <f t="shared" si="5"/>
        <v>1.77713064</v>
      </c>
      <c r="U119" s="322">
        <f t="shared" si="6"/>
        <v>2.02263064</v>
      </c>
      <c r="V119" s="322"/>
      <c r="W119" s="322"/>
      <c r="X119" s="322"/>
      <c r="Y119" s="322"/>
    </row>
    <row r="120" spans="1:25">
      <c r="A120" s="322"/>
      <c r="B120" s="189" t="s">
        <v>203</v>
      </c>
      <c r="C120" s="217"/>
      <c r="D120" s="209">
        <v>0</v>
      </c>
      <c r="E120" s="193"/>
      <c r="F120" s="192">
        <f>$L$6</f>
        <v>0.12055342465753426</v>
      </c>
      <c r="G120" s="192">
        <f t="shared" si="7"/>
        <v>8.0630640000000003E-2</v>
      </c>
      <c r="H120" s="193"/>
      <c r="I120" s="195"/>
      <c r="J120" s="197">
        <f t="shared" si="8"/>
        <v>2.5499999999999998E-2</v>
      </c>
      <c r="K120" s="195"/>
      <c r="L120" s="195"/>
      <c r="M120" s="209">
        <f t="shared" si="9"/>
        <v>0.16</v>
      </c>
      <c r="N120" s="195"/>
      <c r="O120" s="217"/>
      <c r="P120" s="196"/>
      <c r="Q120" s="322"/>
      <c r="R120" s="322"/>
      <c r="S120" s="322"/>
      <c r="T120" s="322">
        <f t="shared" si="5"/>
        <v>0.43768406465753429</v>
      </c>
      <c r="U120" s="322">
        <f t="shared" si="6"/>
        <v>0.46318406465753426</v>
      </c>
      <c r="V120" s="322"/>
      <c r="W120" s="322"/>
      <c r="X120" s="322"/>
      <c r="Y120" s="322"/>
    </row>
    <row r="121" spans="1:25">
      <c r="A121" s="322"/>
      <c r="B121" s="189" t="s">
        <v>204</v>
      </c>
      <c r="C121" s="217"/>
      <c r="D121" s="209">
        <v>0</v>
      </c>
      <c r="E121" s="223">
        <f>$L$11</f>
        <v>1.89</v>
      </c>
      <c r="F121" s="192"/>
      <c r="G121" s="192">
        <f t="shared" si="7"/>
        <v>8.0630640000000003E-2</v>
      </c>
      <c r="H121" s="193"/>
      <c r="I121" s="195"/>
      <c r="J121" s="197">
        <f t="shared" si="8"/>
        <v>2.5499999999999998E-2</v>
      </c>
      <c r="K121" s="195"/>
      <c r="L121" s="195"/>
      <c r="M121" s="209">
        <f t="shared" si="9"/>
        <v>0.16</v>
      </c>
      <c r="N121" s="195"/>
      <c r="O121" s="217"/>
      <c r="P121" s="196"/>
      <c r="Q121" s="322"/>
      <c r="R121" s="322"/>
      <c r="S121" s="322"/>
      <c r="T121" s="322">
        <f t="shared" si="5"/>
        <v>2.2071306399999999</v>
      </c>
      <c r="U121" s="322">
        <f t="shared" si="6"/>
        <v>2.23263064</v>
      </c>
      <c r="V121" s="322"/>
      <c r="W121" s="322"/>
      <c r="X121" s="322"/>
      <c r="Y121" s="322"/>
    </row>
    <row r="122" spans="1:25">
      <c r="A122" s="322"/>
      <c r="B122" s="189" t="s">
        <v>205</v>
      </c>
      <c r="C122" s="217"/>
      <c r="D122" s="209">
        <v>0</v>
      </c>
      <c r="E122" s="193"/>
      <c r="F122" s="192">
        <f>$L$6</f>
        <v>0.12055342465753426</v>
      </c>
      <c r="G122" s="192">
        <f t="shared" si="7"/>
        <v>8.0630640000000003E-2</v>
      </c>
      <c r="H122" s="193"/>
      <c r="I122" s="198"/>
      <c r="J122" s="197">
        <f t="shared" si="8"/>
        <v>2.5499999999999998E-2</v>
      </c>
      <c r="K122" s="195"/>
      <c r="L122" s="195"/>
      <c r="M122" s="209">
        <f t="shared" si="9"/>
        <v>0.16</v>
      </c>
      <c r="N122" s="197">
        <f>$L$19</f>
        <v>0.55000000000000004</v>
      </c>
      <c r="O122" s="217"/>
      <c r="P122" s="196"/>
      <c r="Q122" s="322"/>
      <c r="R122" s="322"/>
      <c r="S122" s="322"/>
      <c r="T122" s="322">
        <f t="shared" si="5"/>
        <v>2.0876840646575343</v>
      </c>
      <c r="U122" s="322">
        <f t="shared" si="6"/>
        <v>2.6631840646575342</v>
      </c>
      <c r="V122" s="322"/>
      <c r="W122" s="322"/>
      <c r="X122" s="322"/>
      <c r="Y122" s="322"/>
    </row>
    <row r="123" spans="1:25">
      <c r="A123" s="322"/>
      <c r="B123" s="189" t="s">
        <v>206</v>
      </c>
      <c r="C123" s="217"/>
      <c r="D123" s="209">
        <v>0</v>
      </c>
      <c r="E123" s="193"/>
      <c r="F123" s="192"/>
      <c r="G123" s="192">
        <f t="shared" si="7"/>
        <v>8.0630640000000003E-2</v>
      </c>
      <c r="H123" s="193"/>
      <c r="I123" s="195"/>
      <c r="J123" s="197">
        <f t="shared" si="8"/>
        <v>2.5499999999999998E-2</v>
      </c>
      <c r="K123" s="195"/>
      <c r="L123" s="195"/>
      <c r="M123" s="209">
        <f t="shared" si="9"/>
        <v>0.16</v>
      </c>
      <c r="N123" s="195"/>
      <c r="O123" s="217"/>
      <c r="P123" s="196"/>
      <c r="Q123" s="322"/>
      <c r="R123" s="322"/>
      <c r="S123" s="322"/>
      <c r="T123" s="322">
        <f t="shared" si="5"/>
        <v>0.31713064000000002</v>
      </c>
      <c r="U123" s="322">
        <f t="shared" si="6"/>
        <v>0.34263063999999999</v>
      </c>
      <c r="V123" s="322"/>
      <c r="W123" s="322"/>
      <c r="X123" s="322"/>
      <c r="Y123" s="322"/>
    </row>
    <row r="124" spans="1:25">
      <c r="A124" s="322"/>
      <c r="B124" s="189" t="s">
        <v>207</v>
      </c>
      <c r="C124" s="217"/>
      <c r="D124" s="209">
        <v>0</v>
      </c>
      <c r="E124" s="193"/>
      <c r="F124" s="192">
        <f>$L$6</f>
        <v>0.12055342465753426</v>
      </c>
      <c r="G124" s="192">
        <f t="shared" si="7"/>
        <v>8.0630640000000003E-2</v>
      </c>
      <c r="H124" s="193"/>
      <c r="I124" s="195"/>
      <c r="J124" s="197">
        <f t="shared" si="8"/>
        <v>2.5499999999999998E-2</v>
      </c>
      <c r="K124" s="195"/>
      <c r="L124" s="195"/>
      <c r="M124" s="209">
        <f t="shared" si="9"/>
        <v>0.16</v>
      </c>
      <c r="N124" s="195"/>
      <c r="O124" s="217"/>
      <c r="P124" s="196"/>
      <c r="Q124" s="322"/>
      <c r="R124" s="322"/>
      <c r="S124" s="322"/>
      <c r="T124" s="322">
        <f t="shared" si="5"/>
        <v>0.43768406465753429</v>
      </c>
      <c r="U124" s="322">
        <f t="shared" si="6"/>
        <v>0.46318406465753426</v>
      </c>
      <c r="V124" s="322"/>
      <c r="W124" s="322"/>
      <c r="X124" s="322"/>
      <c r="Y124" s="322"/>
    </row>
    <row r="125" spans="1:25">
      <c r="A125" s="322"/>
      <c r="B125" s="189" t="s">
        <v>208</v>
      </c>
      <c r="C125" s="217"/>
      <c r="D125" s="209">
        <v>0</v>
      </c>
      <c r="E125" s="193"/>
      <c r="F125" s="192"/>
      <c r="G125" s="192">
        <f t="shared" si="7"/>
        <v>8.0630640000000003E-2</v>
      </c>
      <c r="H125" s="193"/>
      <c r="I125" s="195"/>
      <c r="J125" s="197">
        <f t="shared" si="8"/>
        <v>2.5499999999999998E-2</v>
      </c>
      <c r="K125" s="195"/>
      <c r="L125" s="195"/>
      <c r="M125" s="209">
        <f t="shared" si="9"/>
        <v>0.16</v>
      </c>
      <c r="N125" s="195"/>
      <c r="O125" s="217"/>
      <c r="P125" s="196"/>
      <c r="Q125" s="322"/>
      <c r="R125" s="322"/>
      <c r="S125" s="322"/>
      <c r="T125" s="322">
        <f t="shared" si="5"/>
        <v>0.31713064000000002</v>
      </c>
      <c r="U125" s="322">
        <f t="shared" si="6"/>
        <v>0.34263063999999999</v>
      </c>
      <c r="V125" s="322"/>
      <c r="W125" s="322"/>
      <c r="X125" s="322"/>
      <c r="Y125" s="322"/>
    </row>
    <row r="126" spans="1:25">
      <c r="A126" s="322"/>
      <c r="B126" s="189" t="s">
        <v>209</v>
      </c>
      <c r="C126" s="217"/>
      <c r="D126" s="209">
        <v>0</v>
      </c>
      <c r="E126" s="193"/>
      <c r="F126" s="192">
        <f>$L$6</f>
        <v>0.12055342465753426</v>
      </c>
      <c r="G126" s="192">
        <f t="shared" si="7"/>
        <v>8.0630640000000003E-2</v>
      </c>
      <c r="H126" s="193"/>
      <c r="I126" s="195"/>
      <c r="J126" s="197">
        <f t="shared" si="8"/>
        <v>2.5499999999999998E-2</v>
      </c>
      <c r="K126" s="195"/>
      <c r="L126" s="195"/>
      <c r="M126" s="209">
        <f t="shared" si="9"/>
        <v>0.16</v>
      </c>
      <c r="N126" s="195"/>
      <c r="O126" s="217"/>
      <c r="P126" s="196"/>
      <c r="Q126" s="322"/>
      <c r="R126" s="322"/>
      <c r="S126" s="322"/>
      <c r="T126" s="322">
        <f t="shared" si="5"/>
        <v>0.43768406465753429</v>
      </c>
      <c r="U126" s="322">
        <f t="shared" si="6"/>
        <v>0.46318406465753426</v>
      </c>
      <c r="V126" s="322"/>
      <c r="W126" s="322"/>
      <c r="X126" s="322"/>
      <c r="Y126" s="322"/>
    </row>
    <row r="127" spans="1:25">
      <c r="A127" s="322"/>
      <c r="B127" s="189" t="s">
        <v>210</v>
      </c>
      <c r="C127" s="217"/>
      <c r="D127" s="209">
        <v>0</v>
      </c>
      <c r="E127" s="193"/>
      <c r="F127" s="192"/>
      <c r="G127" s="192">
        <f t="shared" si="7"/>
        <v>8.0630640000000003E-2</v>
      </c>
      <c r="H127" s="193"/>
      <c r="I127" s="195"/>
      <c r="J127" s="197">
        <f t="shared" si="8"/>
        <v>2.5499999999999998E-2</v>
      </c>
      <c r="K127" s="195"/>
      <c r="L127" s="195"/>
      <c r="M127" s="209">
        <f t="shared" si="9"/>
        <v>0.16</v>
      </c>
      <c r="N127" s="195"/>
      <c r="O127" s="217"/>
      <c r="P127" s="196"/>
      <c r="Q127" s="322"/>
      <c r="R127" s="322"/>
      <c r="S127" s="322"/>
      <c r="T127" s="322">
        <f t="shared" si="5"/>
        <v>0.31713064000000002</v>
      </c>
      <c r="U127" s="322">
        <f t="shared" si="6"/>
        <v>0.34263063999999999</v>
      </c>
      <c r="V127" s="322"/>
      <c r="W127" s="322"/>
      <c r="X127" s="322"/>
      <c r="Y127" s="322"/>
    </row>
    <row r="128" spans="1:25">
      <c r="A128" s="322"/>
      <c r="B128" s="336"/>
      <c r="C128" s="245"/>
      <c r="D128" s="245"/>
      <c r="E128" s="337"/>
      <c r="F128" s="338"/>
      <c r="G128" s="338"/>
      <c r="H128" s="337"/>
      <c r="I128" s="245"/>
      <c r="J128" s="339"/>
      <c r="K128" s="245"/>
      <c r="L128" s="340"/>
      <c r="M128" s="340"/>
      <c r="N128" s="340"/>
      <c r="O128" s="340"/>
      <c r="P128" s="196"/>
      <c r="Q128" s="322"/>
      <c r="R128" s="322"/>
      <c r="S128" s="322"/>
      <c r="T128" s="322"/>
      <c r="U128" s="322"/>
      <c r="V128" s="322"/>
      <c r="W128" s="322"/>
      <c r="X128" s="322"/>
      <c r="Y128" s="322"/>
    </row>
    <row r="129" spans="1:25">
      <c r="A129" s="322"/>
      <c r="B129" s="234"/>
      <c r="C129" s="234"/>
      <c r="D129" s="234"/>
      <c r="E129" s="370">
        <v>5</v>
      </c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322"/>
      <c r="Q129" s="322"/>
      <c r="R129" s="322"/>
      <c r="S129" s="322"/>
      <c r="T129" s="322"/>
      <c r="U129" s="322"/>
      <c r="V129" s="322" t="s">
        <v>154</v>
      </c>
      <c r="W129" s="322" t="s">
        <v>155</v>
      </c>
      <c r="X129" s="322"/>
      <c r="Y129" s="322"/>
    </row>
    <row r="130" spans="1:25">
      <c r="A130" s="322"/>
      <c r="B130" s="341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322"/>
      <c r="Q130" s="322"/>
      <c r="R130" s="322"/>
      <c r="S130" s="322"/>
      <c r="T130" s="322"/>
      <c r="U130" s="322"/>
      <c r="V130" s="322">
        <v>5</v>
      </c>
      <c r="W130" s="322">
        <v>6</v>
      </c>
      <c r="X130" s="322"/>
      <c r="Y130" s="322"/>
    </row>
    <row r="131" spans="1:25">
      <c r="A131" s="322"/>
      <c r="B131" s="181" t="s">
        <v>37</v>
      </c>
      <c r="C131" s="210" t="s">
        <v>38</v>
      </c>
      <c r="D131" s="182" t="s">
        <v>39</v>
      </c>
      <c r="E131" s="206" t="s">
        <v>40</v>
      </c>
      <c r="F131" s="400" t="s">
        <v>142</v>
      </c>
      <c r="G131" s="182" t="s">
        <v>33</v>
      </c>
      <c r="H131" s="182" t="s">
        <v>41</v>
      </c>
      <c r="I131" s="183" t="s">
        <v>42</v>
      </c>
      <c r="J131" s="184" t="s">
        <v>43</v>
      </c>
      <c r="K131" s="183" t="s">
        <v>143</v>
      </c>
      <c r="L131" s="402" t="s">
        <v>144</v>
      </c>
      <c r="M131" s="206" t="s">
        <v>139</v>
      </c>
      <c r="N131" s="184" t="s">
        <v>157</v>
      </c>
      <c r="O131" s="215" t="s">
        <v>158</v>
      </c>
      <c r="P131" s="321"/>
      <c r="Q131" s="322"/>
      <c r="R131" s="322"/>
      <c r="S131" s="322"/>
      <c r="T131" s="322"/>
      <c r="U131" s="322"/>
      <c r="V131" s="322"/>
      <c r="W131" s="322"/>
      <c r="X131" s="322"/>
      <c r="Y131" s="322"/>
    </row>
    <row r="132" spans="1:25">
      <c r="A132" s="322"/>
      <c r="B132" s="185"/>
      <c r="C132" s="211"/>
      <c r="D132" s="186"/>
      <c r="E132" s="207" t="s">
        <v>39</v>
      </c>
      <c r="F132" s="401"/>
      <c r="G132" s="186"/>
      <c r="H132" s="186"/>
      <c r="I132" s="187"/>
      <c r="J132" s="188"/>
      <c r="K132" s="187"/>
      <c r="L132" s="403"/>
      <c r="M132" s="207"/>
      <c r="N132" s="188"/>
      <c r="O132" s="216"/>
      <c r="P132" s="321"/>
      <c r="Q132" s="322"/>
      <c r="R132" s="322"/>
      <c r="S132" s="322"/>
      <c r="T132" s="322"/>
      <c r="U132" s="322"/>
      <c r="V132" s="322"/>
      <c r="W132" s="322"/>
      <c r="X132" s="322"/>
      <c r="Y132" s="322"/>
    </row>
    <row r="133" spans="1:25">
      <c r="A133" s="322"/>
      <c r="B133" s="189" t="s">
        <v>163</v>
      </c>
      <c r="C133" s="212"/>
      <c r="D133" s="190">
        <v>0</v>
      </c>
      <c r="E133" s="223"/>
      <c r="F133" s="192">
        <f>$L$6</f>
        <v>0.12055342465753426</v>
      </c>
      <c r="G133" s="190"/>
      <c r="H133" s="193"/>
      <c r="I133" s="194"/>
      <c r="J133" s="195"/>
      <c r="K133" s="194"/>
      <c r="L133" s="195"/>
      <c r="M133" s="208"/>
      <c r="N133" s="195"/>
      <c r="O133" s="217"/>
      <c r="P133" s="196"/>
      <c r="Q133" s="322"/>
      <c r="R133" s="322"/>
      <c r="S133" s="322"/>
      <c r="T133" s="322"/>
      <c r="U133" s="322"/>
      <c r="V133" s="322">
        <f t="shared" ref="V133:V180" si="10">(D133+E133+F133+G133+H133++M133+O133+C133)+($V$130*(I133+J133+L133+N133)+K133)</f>
        <v>0.12055342465753426</v>
      </c>
      <c r="W133" s="322">
        <f t="shared" ref="W133:W180" si="11">(D133+E133+F133+G133+H133++M133+O133+C133)+($W$130*(I133+J133+L133+N133)+K133)</f>
        <v>0.12055342465753426</v>
      </c>
      <c r="X133" s="322"/>
      <c r="Y133" s="322"/>
    </row>
    <row r="134" spans="1:25">
      <c r="A134" s="322"/>
      <c r="B134" s="189" t="s">
        <v>164</v>
      </c>
      <c r="C134" s="212"/>
      <c r="D134" s="190">
        <v>0</v>
      </c>
      <c r="E134" s="223"/>
      <c r="F134" s="192"/>
      <c r="G134" s="190"/>
      <c r="H134" s="193"/>
      <c r="I134" s="194"/>
      <c r="J134" s="195"/>
      <c r="K134" s="194"/>
      <c r="L134" s="195"/>
      <c r="M134" s="208"/>
      <c r="N134" s="195"/>
      <c r="O134" s="217"/>
      <c r="P134" s="196"/>
      <c r="Q134" s="322"/>
      <c r="R134" s="322"/>
      <c r="S134" s="322"/>
      <c r="T134" s="322"/>
      <c r="U134" s="322"/>
      <c r="V134" s="322">
        <f t="shared" si="10"/>
        <v>0</v>
      </c>
      <c r="W134" s="322">
        <f t="shared" si="11"/>
        <v>0</v>
      </c>
      <c r="X134" s="322"/>
      <c r="Y134" s="322"/>
    </row>
    <row r="135" spans="1:25">
      <c r="A135" s="322"/>
      <c r="B135" s="189" t="s">
        <v>165</v>
      </c>
      <c r="C135" s="212"/>
      <c r="D135" s="190">
        <v>0</v>
      </c>
      <c r="E135" s="223"/>
      <c r="F135" s="192">
        <f>$L$6</f>
        <v>0.12055342465753426</v>
      </c>
      <c r="G135" s="190"/>
      <c r="H135" s="193"/>
      <c r="I135" s="194"/>
      <c r="J135" s="195"/>
      <c r="K135" s="194"/>
      <c r="L135" s="195"/>
      <c r="M135" s="208"/>
      <c r="N135" s="195"/>
      <c r="O135" s="217"/>
      <c r="P135" s="196"/>
      <c r="Q135" s="322"/>
      <c r="R135" s="322"/>
      <c r="S135" s="322"/>
      <c r="T135" s="322"/>
      <c r="U135" s="322"/>
      <c r="V135" s="322">
        <f t="shared" si="10"/>
        <v>0.12055342465753426</v>
      </c>
      <c r="W135" s="322">
        <f t="shared" si="11"/>
        <v>0.12055342465753426</v>
      </c>
      <c r="X135" s="322"/>
      <c r="Y135" s="322"/>
    </row>
    <row r="136" spans="1:25">
      <c r="A136" s="322"/>
      <c r="B136" s="189" t="s">
        <v>166</v>
      </c>
      <c r="C136" s="212"/>
      <c r="D136" s="190">
        <v>0</v>
      </c>
      <c r="E136" s="223"/>
      <c r="F136" s="192"/>
      <c r="G136" s="190"/>
      <c r="H136" s="193"/>
      <c r="I136" s="194"/>
      <c r="J136" s="195"/>
      <c r="K136" s="194"/>
      <c r="L136" s="195"/>
      <c r="M136" s="208"/>
      <c r="N136" s="195"/>
      <c r="O136" s="217"/>
      <c r="P136" s="196"/>
      <c r="Q136" s="322"/>
      <c r="R136" s="322"/>
      <c r="S136" s="322"/>
      <c r="T136" s="322"/>
      <c r="U136" s="322"/>
      <c r="V136" s="322">
        <f t="shared" si="10"/>
        <v>0</v>
      </c>
      <c r="W136" s="322">
        <f t="shared" si="11"/>
        <v>0</v>
      </c>
      <c r="X136" s="322"/>
      <c r="Y136" s="322"/>
    </row>
    <row r="137" spans="1:25">
      <c r="A137" s="322"/>
      <c r="B137" s="189" t="s">
        <v>167</v>
      </c>
      <c r="C137" s="212"/>
      <c r="D137" s="190">
        <v>0</v>
      </c>
      <c r="E137" s="223"/>
      <c r="F137" s="192">
        <f>$L$6</f>
        <v>0.12055342465753426</v>
      </c>
      <c r="G137" s="190"/>
      <c r="H137" s="193"/>
      <c r="I137" s="194"/>
      <c r="J137" s="197"/>
      <c r="K137" s="194"/>
      <c r="L137" s="195"/>
      <c r="M137" s="208"/>
      <c r="N137" s="195"/>
      <c r="O137" s="217"/>
      <c r="P137" s="196"/>
      <c r="Q137" s="322"/>
      <c r="R137" s="322"/>
      <c r="S137" s="322"/>
      <c r="T137" s="322"/>
      <c r="U137" s="322"/>
      <c r="V137" s="322">
        <f t="shared" si="10"/>
        <v>0.12055342465753426</v>
      </c>
      <c r="W137" s="322">
        <f t="shared" si="11"/>
        <v>0.12055342465753426</v>
      </c>
      <c r="X137" s="322"/>
      <c r="Y137" s="322"/>
    </row>
    <row r="138" spans="1:25">
      <c r="A138" s="322"/>
      <c r="B138" s="189" t="s">
        <v>168</v>
      </c>
      <c r="C138" s="217"/>
      <c r="D138" s="209">
        <v>0</v>
      </c>
      <c r="E138" s="223"/>
      <c r="F138" s="192"/>
      <c r="G138" s="190"/>
      <c r="H138" s="193"/>
      <c r="I138" s="194"/>
      <c r="J138" s="195"/>
      <c r="K138" s="194"/>
      <c r="L138" s="195"/>
      <c r="M138" s="208"/>
      <c r="N138" s="195"/>
      <c r="O138" s="217"/>
      <c r="P138" s="196"/>
      <c r="Q138" s="322"/>
      <c r="R138" s="322"/>
      <c r="S138" s="322"/>
      <c r="T138" s="322"/>
      <c r="U138" s="322"/>
      <c r="V138" s="322">
        <f t="shared" si="10"/>
        <v>0</v>
      </c>
      <c r="W138" s="322">
        <f t="shared" si="11"/>
        <v>0</v>
      </c>
      <c r="X138" s="322"/>
      <c r="Y138" s="322"/>
    </row>
    <row r="139" spans="1:25">
      <c r="A139" s="322"/>
      <c r="B139" s="189" t="s">
        <v>169</v>
      </c>
      <c r="C139" s="217"/>
      <c r="D139" s="209">
        <v>0</v>
      </c>
      <c r="E139" s="223"/>
      <c r="F139" s="192">
        <f>$L$6</f>
        <v>0.12055342465753426</v>
      </c>
      <c r="G139" s="190"/>
      <c r="H139" s="193"/>
      <c r="I139" s="194"/>
      <c r="J139" s="195"/>
      <c r="K139" s="194"/>
      <c r="L139" s="195"/>
      <c r="M139" s="208"/>
      <c r="N139" s="195"/>
      <c r="O139" s="217"/>
      <c r="P139" s="196"/>
      <c r="Q139" s="322"/>
      <c r="R139" s="322"/>
      <c r="S139" s="322"/>
      <c r="T139" s="322"/>
      <c r="U139" s="322"/>
      <c r="V139" s="322">
        <f t="shared" si="10"/>
        <v>0.12055342465753426</v>
      </c>
      <c r="W139" s="322">
        <f t="shared" si="11"/>
        <v>0.12055342465753426</v>
      </c>
      <c r="X139" s="322"/>
      <c r="Y139" s="322"/>
    </row>
    <row r="140" spans="1:25">
      <c r="A140" s="322"/>
      <c r="B140" s="189" t="s">
        <v>170</v>
      </c>
      <c r="C140" s="217"/>
      <c r="D140" s="209">
        <v>0</v>
      </c>
      <c r="E140" s="223"/>
      <c r="F140" s="192"/>
      <c r="G140" s="192"/>
      <c r="H140" s="193"/>
      <c r="I140" s="198"/>
      <c r="J140" s="197"/>
      <c r="K140" s="194"/>
      <c r="L140" s="195"/>
      <c r="M140" s="190"/>
      <c r="N140" s="225"/>
      <c r="O140" s="217"/>
      <c r="P140" s="196"/>
      <c r="Q140" s="322"/>
      <c r="R140" s="322"/>
      <c r="S140" s="322"/>
      <c r="T140" s="322"/>
      <c r="U140" s="322"/>
      <c r="V140" s="322">
        <f t="shared" si="10"/>
        <v>0</v>
      </c>
      <c r="W140" s="322">
        <f t="shared" si="11"/>
        <v>0</v>
      </c>
      <c r="X140" s="322"/>
      <c r="Y140" s="322"/>
    </row>
    <row r="141" spans="1:25">
      <c r="A141" s="322"/>
      <c r="B141" s="189" t="s">
        <v>171</v>
      </c>
      <c r="C141" s="217"/>
      <c r="D141" s="209">
        <v>0</v>
      </c>
      <c r="E141" s="223"/>
      <c r="F141" s="192">
        <f>$L$6</f>
        <v>0.12055342465753426</v>
      </c>
      <c r="G141" s="192"/>
      <c r="H141" s="193"/>
      <c r="I141" s="198"/>
      <c r="J141" s="197"/>
      <c r="K141" s="194"/>
      <c r="L141" s="195"/>
      <c r="M141" s="190"/>
      <c r="N141" s="191"/>
      <c r="O141" s="217"/>
      <c r="P141" s="196"/>
      <c r="Q141" s="322"/>
      <c r="R141" s="322"/>
      <c r="S141" s="322"/>
      <c r="T141" s="322"/>
      <c r="U141" s="322"/>
      <c r="V141" s="322">
        <f t="shared" si="10"/>
        <v>0.12055342465753426</v>
      </c>
      <c r="W141" s="322">
        <f t="shared" si="11"/>
        <v>0.12055342465753426</v>
      </c>
      <c r="X141" s="322"/>
      <c r="Y141" s="322"/>
    </row>
    <row r="142" spans="1:25">
      <c r="A142" s="322"/>
      <c r="B142" s="189" t="s">
        <v>172</v>
      </c>
      <c r="C142" s="217"/>
      <c r="D142" s="209">
        <v>0</v>
      </c>
      <c r="E142" s="223"/>
      <c r="F142" s="192"/>
      <c r="G142" s="192"/>
      <c r="H142" s="193"/>
      <c r="I142" s="198"/>
      <c r="J142" s="197"/>
      <c r="K142" s="200"/>
      <c r="L142" s="195"/>
      <c r="M142" s="190"/>
      <c r="N142" s="225"/>
      <c r="O142" s="217"/>
      <c r="P142" s="196"/>
      <c r="Q142" s="322"/>
      <c r="R142" s="322"/>
      <c r="S142" s="322"/>
      <c r="T142" s="322"/>
      <c r="U142" s="322"/>
      <c r="V142" s="322">
        <f t="shared" si="10"/>
        <v>0</v>
      </c>
      <c r="W142" s="322">
        <f t="shared" si="11"/>
        <v>0</v>
      </c>
      <c r="X142" s="322"/>
      <c r="Y142" s="322"/>
    </row>
    <row r="143" spans="1:25">
      <c r="A143" s="322"/>
      <c r="B143" s="189" t="s">
        <v>173</v>
      </c>
      <c r="C143" s="217"/>
      <c r="D143" s="209">
        <v>0</v>
      </c>
      <c r="E143" s="223"/>
      <c r="F143" s="192">
        <f>$L$6</f>
        <v>0.12055342465753426</v>
      </c>
      <c r="G143" s="192"/>
      <c r="H143" s="193"/>
      <c r="I143" s="194"/>
      <c r="J143" s="197"/>
      <c r="K143" s="200"/>
      <c r="L143" s="195"/>
      <c r="M143" s="190"/>
      <c r="N143" s="225"/>
      <c r="O143" s="217"/>
      <c r="P143" s="196"/>
      <c r="Q143" s="322"/>
      <c r="R143" s="322"/>
      <c r="S143" s="322"/>
      <c r="T143" s="322"/>
      <c r="U143" s="322"/>
      <c r="V143" s="322">
        <f t="shared" si="10"/>
        <v>0.12055342465753426</v>
      </c>
      <c r="W143" s="322">
        <f t="shared" si="11"/>
        <v>0.12055342465753426</v>
      </c>
      <c r="X143" s="322"/>
      <c r="Y143" s="322"/>
    </row>
    <row r="144" spans="1:25">
      <c r="A144" s="322"/>
      <c r="B144" s="189" t="s">
        <v>174</v>
      </c>
      <c r="C144" s="217"/>
      <c r="D144" s="209">
        <v>0</v>
      </c>
      <c r="E144" s="223"/>
      <c r="F144" s="192"/>
      <c r="G144" s="192"/>
      <c r="H144" s="193"/>
      <c r="I144" s="194"/>
      <c r="J144" s="197"/>
      <c r="K144" s="200"/>
      <c r="L144" s="195"/>
      <c r="M144" s="190"/>
      <c r="N144" s="225"/>
      <c r="O144" s="217"/>
      <c r="P144" s="196"/>
      <c r="Q144" s="322"/>
      <c r="R144" s="322"/>
      <c r="S144" s="322"/>
      <c r="T144" s="322"/>
      <c r="U144" s="322"/>
      <c r="V144" s="322">
        <f t="shared" si="10"/>
        <v>0</v>
      </c>
      <c r="W144" s="322">
        <f t="shared" si="11"/>
        <v>0</v>
      </c>
      <c r="X144" s="322"/>
      <c r="Y144" s="322"/>
    </row>
    <row r="145" spans="1:25">
      <c r="A145" s="322"/>
      <c r="B145" s="189" t="s">
        <v>175</v>
      </c>
      <c r="C145" s="217"/>
      <c r="D145" s="209">
        <v>0</v>
      </c>
      <c r="E145" s="223"/>
      <c r="F145" s="192">
        <f>$L$6</f>
        <v>0.12055342465753426</v>
      </c>
      <c r="G145" s="192"/>
      <c r="H145" s="193"/>
      <c r="I145" s="194"/>
      <c r="J145" s="197"/>
      <c r="K145" s="194"/>
      <c r="L145" s="195"/>
      <c r="M145" s="190"/>
      <c r="N145" s="225"/>
      <c r="O145" s="217"/>
      <c r="P145" s="196"/>
      <c r="Q145" s="322"/>
      <c r="R145" s="322"/>
      <c r="S145" s="322"/>
      <c r="T145" s="322"/>
      <c r="U145" s="322"/>
      <c r="V145" s="322">
        <f t="shared" si="10"/>
        <v>0.12055342465753426</v>
      </c>
      <c r="W145" s="322">
        <f t="shared" si="11"/>
        <v>0.12055342465753426</v>
      </c>
      <c r="X145" s="322"/>
      <c r="Y145" s="322"/>
    </row>
    <row r="146" spans="1:25">
      <c r="A146" s="322"/>
      <c r="B146" s="189" t="s">
        <v>176</v>
      </c>
      <c r="C146" s="217"/>
      <c r="D146" s="209">
        <v>0</v>
      </c>
      <c r="E146" s="223"/>
      <c r="F146" s="192"/>
      <c r="G146" s="192"/>
      <c r="H146" s="193"/>
      <c r="I146" s="198"/>
      <c r="J146" s="197"/>
      <c r="K146" s="199"/>
      <c r="L146" s="195"/>
      <c r="M146" s="190"/>
      <c r="N146" s="225"/>
      <c r="O146" s="217"/>
      <c r="P146" s="196"/>
      <c r="Q146" s="322"/>
      <c r="R146" s="322"/>
      <c r="S146" s="322"/>
      <c r="T146" s="322"/>
      <c r="U146" s="322"/>
      <c r="V146" s="322">
        <f t="shared" si="10"/>
        <v>0</v>
      </c>
      <c r="W146" s="322">
        <f t="shared" si="11"/>
        <v>0</v>
      </c>
      <c r="X146" s="322"/>
      <c r="Y146" s="322"/>
    </row>
    <row r="147" spans="1:25">
      <c r="A147" s="322"/>
      <c r="B147" s="189" t="s">
        <v>177</v>
      </c>
      <c r="C147" s="217"/>
      <c r="D147" s="209">
        <v>0</v>
      </c>
      <c r="E147" s="223"/>
      <c r="F147" s="192">
        <f>$L$6</f>
        <v>0.12055342465753426</v>
      </c>
      <c r="G147" s="192"/>
      <c r="H147" s="193"/>
      <c r="I147" s="198"/>
      <c r="J147" s="197"/>
      <c r="K147" s="199"/>
      <c r="L147" s="195"/>
      <c r="M147" s="209"/>
      <c r="N147" s="195"/>
      <c r="O147" s="217"/>
      <c r="P147" s="196"/>
      <c r="Q147" s="322"/>
      <c r="R147" s="322"/>
      <c r="S147" s="322"/>
      <c r="T147" s="322"/>
      <c r="U147" s="322"/>
      <c r="V147" s="322">
        <f t="shared" si="10"/>
        <v>0.12055342465753426</v>
      </c>
      <c r="W147" s="322">
        <f t="shared" si="11"/>
        <v>0.12055342465753426</v>
      </c>
      <c r="X147" s="322"/>
      <c r="Y147" s="322"/>
    </row>
    <row r="148" spans="1:25">
      <c r="A148" s="322"/>
      <c r="B148" s="189" t="s">
        <v>178</v>
      </c>
      <c r="C148" s="217"/>
      <c r="D148" s="209">
        <v>0</v>
      </c>
      <c r="E148" s="223"/>
      <c r="F148" s="192"/>
      <c r="G148" s="192"/>
      <c r="H148" s="193"/>
      <c r="I148" s="198"/>
      <c r="J148" s="197"/>
      <c r="K148" s="197"/>
      <c r="L148" s="197"/>
      <c r="M148" s="209"/>
      <c r="N148" s="195"/>
      <c r="O148" s="217"/>
      <c r="P148" s="196"/>
      <c r="Q148" s="322"/>
      <c r="R148" s="322"/>
      <c r="S148" s="322"/>
      <c r="T148" s="322"/>
      <c r="U148" s="322"/>
      <c r="V148" s="322">
        <f t="shared" si="10"/>
        <v>0</v>
      </c>
      <c r="W148" s="322">
        <f t="shared" si="11"/>
        <v>0</v>
      </c>
      <c r="X148" s="322"/>
      <c r="Y148" s="322"/>
    </row>
    <row r="149" spans="1:25">
      <c r="A149" s="322"/>
      <c r="B149" s="189" t="s">
        <v>179</v>
      </c>
      <c r="C149" s="217"/>
      <c r="D149" s="209">
        <v>0</v>
      </c>
      <c r="E149" s="223"/>
      <c r="F149" s="192"/>
      <c r="G149" s="192"/>
      <c r="H149" s="193"/>
      <c r="I149" s="198"/>
      <c r="J149" s="197"/>
      <c r="K149" s="197"/>
      <c r="L149" s="197"/>
      <c r="M149" s="209"/>
      <c r="N149" s="195"/>
      <c r="O149" s="217"/>
      <c r="P149" s="196"/>
      <c r="Q149" s="322"/>
      <c r="R149" s="322"/>
      <c r="S149" s="322"/>
      <c r="T149" s="322"/>
      <c r="U149" s="322"/>
      <c r="V149" s="322">
        <f t="shared" si="10"/>
        <v>0</v>
      </c>
      <c r="W149" s="322">
        <f t="shared" si="11"/>
        <v>0</v>
      </c>
      <c r="X149" s="322"/>
      <c r="Y149" s="322"/>
    </row>
    <row r="150" spans="1:25">
      <c r="A150" s="322"/>
      <c r="B150" s="189" t="s">
        <v>180</v>
      </c>
      <c r="C150" s="217"/>
      <c r="D150" s="209">
        <v>0</v>
      </c>
      <c r="E150" s="223"/>
      <c r="F150" s="192">
        <f>$L$6</f>
        <v>0.12055342465753426</v>
      </c>
      <c r="G150" s="192">
        <f>$L$8</f>
        <v>8.0630640000000003E-2</v>
      </c>
      <c r="H150" s="193"/>
      <c r="I150" s="198"/>
      <c r="J150" s="197">
        <f>$L$15</f>
        <v>2.5499999999999998E-2</v>
      </c>
      <c r="K150" s="226"/>
      <c r="L150" s="226"/>
      <c r="M150" s="209"/>
      <c r="N150" s="195"/>
      <c r="O150" s="217"/>
      <c r="P150" s="196"/>
      <c r="Q150" s="322"/>
      <c r="R150" s="322"/>
      <c r="S150" s="322"/>
      <c r="T150" s="322"/>
      <c r="U150" s="322"/>
      <c r="V150" s="322">
        <f t="shared" si="10"/>
        <v>0.32868406465753425</v>
      </c>
      <c r="W150" s="322">
        <f t="shared" si="11"/>
        <v>0.35418406465753427</v>
      </c>
      <c r="X150" s="322"/>
      <c r="Y150" s="322"/>
    </row>
    <row r="151" spans="1:25">
      <c r="A151" s="322"/>
      <c r="B151" s="189" t="s">
        <v>181</v>
      </c>
      <c r="C151" s="227">
        <f>$L$3</f>
        <v>1</v>
      </c>
      <c r="D151" s="209">
        <v>0</v>
      </c>
      <c r="E151" s="223">
        <f>$L$11</f>
        <v>1.89</v>
      </c>
      <c r="F151" s="192"/>
      <c r="G151" s="192">
        <f>$L$8</f>
        <v>8.0630640000000003E-2</v>
      </c>
      <c r="H151" s="193"/>
      <c r="I151" s="198">
        <f>$L$13</f>
        <v>0.22</v>
      </c>
      <c r="J151" s="197">
        <f>$L$15</f>
        <v>2.5499999999999998E-2</v>
      </c>
      <c r="K151" s="197"/>
      <c r="L151" s="226"/>
      <c r="M151" s="209"/>
      <c r="N151" s="197">
        <f>$L$19</f>
        <v>0.55000000000000004</v>
      </c>
      <c r="O151" s="217"/>
      <c r="P151" s="196"/>
      <c r="Q151" s="322"/>
      <c r="R151" s="322"/>
      <c r="S151" s="322"/>
      <c r="T151" s="322"/>
      <c r="U151" s="322"/>
      <c r="V151" s="322">
        <f t="shared" si="10"/>
        <v>6.9481306400000005</v>
      </c>
      <c r="W151" s="322">
        <f t="shared" si="11"/>
        <v>7.743630640000001</v>
      </c>
      <c r="X151" s="322"/>
      <c r="Y151" s="322"/>
    </row>
    <row r="152" spans="1:25">
      <c r="A152" s="322"/>
      <c r="B152" s="189" t="s">
        <v>182</v>
      </c>
      <c r="C152" s="227"/>
      <c r="D152" s="209">
        <v>0</v>
      </c>
      <c r="E152" s="223"/>
      <c r="F152" s="192">
        <f>$L$6</f>
        <v>0.12055342465753426</v>
      </c>
      <c r="G152" s="192">
        <f>$L$8</f>
        <v>8.0630640000000003E-2</v>
      </c>
      <c r="H152" s="193"/>
      <c r="I152" s="191"/>
      <c r="J152" s="197">
        <f>$L$15</f>
        <v>2.5499999999999998E-2</v>
      </c>
      <c r="K152" s="197"/>
      <c r="L152" s="226"/>
      <c r="M152" s="209"/>
      <c r="N152" s="191"/>
      <c r="O152" s="220">
        <f>$L$4</f>
        <v>0.99900000000000011</v>
      </c>
      <c r="P152" s="196"/>
      <c r="Q152" s="322"/>
      <c r="R152" s="322"/>
      <c r="S152" s="322"/>
      <c r="T152" s="322"/>
      <c r="U152" s="322"/>
      <c r="V152" s="322">
        <f t="shared" si="10"/>
        <v>1.3276840646575343</v>
      </c>
      <c r="W152" s="322">
        <f t="shared" si="11"/>
        <v>1.3531840646575344</v>
      </c>
      <c r="X152" s="322"/>
      <c r="Y152" s="322"/>
    </row>
    <row r="153" spans="1:25">
      <c r="A153" s="322"/>
      <c r="B153" s="189" t="s">
        <v>183</v>
      </c>
      <c r="C153" s="227"/>
      <c r="D153" s="209">
        <v>0</v>
      </c>
      <c r="E153" s="223"/>
      <c r="F153" s="192"/>
      <c r="G153" s="192">
        <f>$L$8</f>
        <v>8.0630640000000003E-2</v>
      </c>
      <c r="H153" s="193"/>
      <c r="I153" s="194"/>
      <c r="J153" s="197">
        <f>$L$15</f>
        <v>2.5499999999999998E-2</v>
      </c>
      <c r="K153" s="200"/>
      <c r="L153" s="195"/>
      <c r="M153" s="209"/>
      <c r="N153" s="195"/>
      <c r="O153" s="217"/>
      <c r="P153" s="196"/>
      <c r="Q153" s="322"/>
      <c r="R153" s="322"/>
      <c r="S153" s="322"/>
      <c r="T153" s="322"/>
      <c r="U153" s="322"/>
      <c r="V153" s="322">
        <f t="shared" si="10"/>
        <v>0.20813064000000001</v>
      </c>
      <c r="W153" s="322">
        <f t="shared" si="11"/>
        <v>0.23363064</v>
      </c>
      <c r="X153" s="322"/>
      <c r="Y153" s="322"/>
    </row>
    <row r="154" spans="1:25">
      <c r="A154" s="322"/>
      <c r="B154" s="189" t="s">
        <v>184</v>
      </c>
      <c r="C154" s="217"/>
      <c r="D154" s="209">
        <v>0</v>
      </c>
      <c r="E154" s="223"/>
      <c r="F154" s="192"/>
      <c r="G154" s="192"/>
      <c r="H154" s="193"/>
      <c r="I154" s="194"/>
      <c r="J154" s="197"/>
      <c r="K154" s="199"/>
      <c r="L154" s="195"/>
      <c r="M154" s="209"/>
      <c r="N154" s="195"/>
      <c r="O154" s="217"/>
      <c r="P154" s="196"/>
      <c r="Q154" s="322"/>
      <c r="R154" s="322"/>
      <c r="S154" s="322"/>
      <c r="T154" s="322"/>
      <c r="U154" s="322"/>
      <c r="V154" s="322">
        <f t="shared" si="10"/>
        <v>0</v>
      </c>
      <c r="W154" s="322">
        <f t="shared" si="11"/>
        <v>0</v>
      </c>
      <c r="X154" s="322"/>
      <c r="Y154" s="322"/>
    </row>
    <row r="155" spans="1:25">
      <c r="A155" s="322"/>
      <c r="B155" s="189" t="s">
        <v>185</v>
      </c>
      <c r="C155" s="217"/>
      <c r="D155" s="209">
        <v>0</v>
      </c>
      <c r="E155" s="223"/>
      <c r="F155" s="192">
        <f>$L$6</f>
        <v>0.12055342465753426</v>
      </c>
      <c r="G155" s="192"/>
      <c r="H155" s="193"/>
      <c r="I155" s="194"/>
      <c r="J155" s="197"/>
      <c r="K155" s="199"/>
      <c r="L155" s="195"/>
      <c r="M155" s="209"/>
      <c r="N155" s="195"/>
      <c r="O155" s="217"/>
      <c r="P155" s="196"/>
      <c r="Q155" s="322"/>
      <c r="R155" s="322"/>
      <c r="S155" s="322"/>
      <c r="T155" s="322"/>
      <c r="U155" s="322"/>
      <c r="V155" s="322">
        <f t="shared" si="10"/>
        <v>0.12055342465753426</v>
      </c>
      <c r="W155" s="322">
        <f t="shared" si="11"/>
        <v>0.12055342465753426</v>
      </c>
      <c r="X155" s="322"/>
      <c r="Y155" s="322"/>
    </row>
    <row r="156" spans="1:25">
      <c r="A156" s="322"/>
      <c r="B156" s="230" t="s">
        <v>186</v>
      </c>
      <c r="C156" s="217"/>
      <c r="D156" s="209">
        <v>0</v>
      </c>
      <c r="E156" s="193"/>
      <c r="F156" s="192"/>
      <c r="G156" s="192"/>
      <c r="H156" s="193"/>
      <c r="I156" s="195"/>
      <c r="J156" s="197"/>
      <c r="K156" s="195"/>
      <c r="L156" s="195"/>
      <c r="M156" s="209"/>
      <c r="N156" s="195"/>
      <c r="O156" s="217"/>
      <c r="P156" s="196"/>
      <c r="Q156" s="322"/>
      <c r="R156" s="322"/>
      <c r="S156" s="322"/>
      <c r="T156" s="322"/>
      <c r="U156" s="322"/>
      <c r="V156" s="322">
        <f t="shared" si="10"/>
        <v>0</v>
      </c>
      <c r="W156" s="322">
        <f t="shared" si="11"/>
        <v>0</v>
      </c>
      <c r="X156" s="322"/>
      <c r="Y156" s="322"/>
    </row>
    <row r="157" spans="1:25">
      <c r="A157" s="322"/>
      <c r="B157" s="189" t="s">
        <v>187</v>
      </c>
      <c r="C157" s="217"/>
      <c r="D157" s="209">
        <v>0</v>
      </c>
      <c r="E157" s="193"/>
      <c r="F157" s="192">
        <f>$L$6</f>
        <v>0.12055342465753426</v>
      </c>
      <c r="G157" s="192"/>
      <c r="H157" s="193"/>
      <c r="I157" s="195"/>
      <c r="J157" s="197"/>
      <c r="K157" s="195"/>
      <c r="L157" s="195"/>
      <c r="M157" s="190"/>
      <c r="N157" s="195"/>
      <c r="O157" s="217"/>
      <c r="P157" s="196"/>
      <c r="Q157" s="322"/>
      <c r="R157" s="322"/>
      <c r="S157" s="322"/>
      <c r="T157" s="322"/>
      <c r="U157" s="322"/>
      <c r="V157" s="322">
        <f t="shared" si="10"/>
        <v>0.12055342465753426</v>
      </c>
      <c r="W157" s="322">
        <f t="shared" si="11"/>
        <v>0.12055342465753426</v>
      </c>
      <c r="X157" s="322"/>
      <c r="Y157" s="322"/>
    </row>
    <row r="158" spans="1:25">
      <c r="A158" s="322"/>
      <c r="B158" s="189" t="s">
        <v>188</v>
      </c>
      <c r="C158" s="217"/>
      <c r="D158" s="209">
        <v>0</v>
      </c>
      <c r="E158" s="193"/>
      <c r="F158" s="192"/>
      <c r="G158" s="192"/>
      <c r="H158" s="193"/>
      <c r="I158" s="195"/>
      <c r="J158" s="197"/>
      <c r="K158" s="195"/>
      <c r="L158" s="195"/>
      <c r="M158" s="190"/>
      <c r="N158" s="195"/>
      <c r="O158" s="217"/>
      <c r="P158" s="196"/>
      <c r="Q158" s="322"/>
      <c r="R158" s="322"/>
      <c r="S158" s="322"/>
      <c r="T158" s="322"/>
      <c r="U158" s="322"/>
      <c r="V158" s="322">
        <f t="shared" si="10"/>
        <v>0</v>
      </c>
      <c r="W158" s="322">
        <f t="shared" si="11"/>
        <v>0</v>
      </c>
      <c r="X158" s="322"/>
      <c r="Y158" s="322"/>
    </row>
    <row r="159" spans="1:25">
      <c r="A159" s="322"/>
      <c r="B159" s="189" t="s">
        <v>189</v>
      </c>
      <c r="C159" s="217"/>
      <c r="D159" s="209">
        <v>0</v>
      </c>
      <c r="E159" s="223"/>
      <c r="F159" s="192">
        <f>$L$6</f>
        <v>0.12055342465753426</v>
      </c>
      <c r="G159" s="192"/>
      <c r="H159" s="193"/>
      <c r="I159" s="191"/>
      <c r="J159" s="197"/>
      <c r="K159" s="195"/>
      <c r="L159" s="195"/>
      <c r="M159" s="190"/>
      <c r="N159" s="195"/>
      <c r="O159" s="217"/>
      <c r="P159" s="196"/>
      <c r="Q159" s="322"/>
      <c r="R159" s="322"/>
      <c r="S159" s="322"/>
      <c r="T159" s="322"/>
      <c r="U159" s="322"/>
      <c r="V159" s="322">
        <f t="shared" si="10"/>
        <v>0.12055342465753426</v>
      </c>
      <c r="W159" s="322">
        <f t="shared" si="11"/>
        <v>0.12055342465753426</v>
      </c>
      <c r="X159" s="322"/>
      <c r="Y159" s="322"/>
    </row>
    <row r="160" spans="1:25">
      <c r="A160" s="322"/>
      <c r="B160" s="189" t="s">
        <v>190</v>
      </c>
      <c r="C160" s="217"/>
      <c r="D160" s="209">
        <v>0</v>
      </c>
      <c r="E160" s="193"/>
      <c r="F160" s="192"/>
      <c r="G160" s="192"/>
      <c r="H160" s="193"/>
      <c r="I160" s="195"/>
      <c r="J160" s="197"/>
      <c r="K160" s="195"/>
      <c r="L160" s="195"/>
      <c r="M160" s="190"/>
      <c r="N160" s="195"/>
      <c r="O160" s="217"/>
      <c r="P160" s="196"/>
      <c r="Q160" s="322"/>
      <c r="R160" s="322"/>
      <c r="S160" s="322"/>
      <c r="T160" s="322"/>
      <c r="U160" s="322"/>
      <c r="V160" s="322">
        <f t="shared" si="10"/>
        <v>0</v>
      </c>
      <c r="W160" s="322">
        <f t="shared" si="11"/>
        <v>0</v>
      </c>
      <c r="X160" s="322"/>
      <c r="Y160" s="322"/>
    </row>
    <row r="161" spans="1:25">
      <c r="A161" s="322"/>
      <c r="B161" s="189" t="s">
        <v>191</v>
      </c>
      <c r="C161" s="217"/>
      <c r="D161" s="209">
        <v>0</v>
      </c>
      <c r="E161" s="193"/>
      <c r="F161" s="192">
        <f>$L$6</f>
        <v>0.12055342465753426</v>
      </c>
      <c r="G161" s="192"/>
      <c r="H161" s="193"/>
      <c r="I161" s="195"/>
      <c r="J161" s="197"/>
      <c r="K161" s="195"/>
      <c r="L161" s="195"/>
      <c r="M161" s="190"/>
      <c r="N161" s="195"/>
      <c r="O161" s="217"/>
      <c r="P161" s="196"/>
      <c r="Q161" s="322"/>
      <c r="R161" s="322"/>
      <c r="S161" s="322"/>
      <c r="T161" s="322"/>
      <c r="U161" s="322"/>
      <c r="V161" s="322">
        <f t="shared" si="10"/>
        <v>0.12055342465753426</v>
      </c>
      <c r="W161" s="322">
        <f t="shared" si="11"/>
        <v>0.12055342465753426</v>
      </c>
      <c r="X161" s="322"/>
      <c r="Y161" s="322"/>
    </row>
    <row r="162" spans="1:25">
      <c r="A162" s="322"/>
      <c r="B162" s="189" t="s">
        <v>192</v>
      </c>
      <c r="C162" s="217"/>
      <c r="D162" s="209">
        <v>0</v>
      </c>
      <c r="E162" s="193"/>
      <c r="F162" s="192"/>
      <c r="G162" s="192"/>
      <c r="H162" s="193"/>
      <c r="I162" s="195"/>
      <c r="J162" s="197"/>
      <c r="K162" s="195"/>
      <c r="L162" s="195"/>
      <c r="M162" s="190"/>
      <c r="N162" s="195"/>
      <c r="O162" s="217"/>
      <c r="P162" s="196"/>
      <c r="Q162" s="322"/>
      <c r="R162" s="322"/>
      <c r="S162" s="322"/>
      <c r="T162" s="322"/>
      <c r="U162" s="322"/>
      <c r="V162" s="322">
        <f t="shared" si="10"/>
        <v>0</v>
      </c>
      <c r="W162" s="322">
        <f t="shared" si="11"/>
        <v>0</v>
      </c>
      <c r="X162" s="322"/>
      <c r="Y162" s="322"/>
    </row>
    <row r="163" spans="1:25">
      <c r="A163" s="322"/>
      <c r="B163" s="189" t="s">
        <v>193</v>
      </c>
      <c r="C163" s="217"/>
      <c r="D163" s="209">
        <v>0</v>
      </c>
      <c r="E163" s="193"/>
      <c r="F163" s="192">
        <f>$L$6</f>
        <v>0.12055342465753426</v>
      </c>
      <c r="G163" s="192"/>
      <c r="H163" s="193"/>
      <c r="I163" s="195"/>
      <c r="J163" s="197"/>
      <c r="K163" s="195"/>
      <c r="L163" s="191"/>
      <c r="M163" s="190"/>
      <c r="N163" s="195"/>
      <c r="O163" s="217"/>
      <c r="P163" s="196"/>
      <c r="Q163" s="322"/>
      <c r="R163" s="322"/>
      <c r="S163" s="322"/>
      <c r="T163" s="322"/>
      <c r="U163" s="322"/>
      <c r="V163" s="322">
        <f t="shared" si="10"/>
        <v>0.12055342465753426</v>
      </c>
      <c r="W163" s="322">
        <f t="shared" si="11"/>
        <v>0.12055342465753426</v>
      </c>
      <c r="X163" s="322"/>
      <c r="Y163" s="322"/>
    </row>
    <row r="164" spans="1:25">
      <c r="A164" s="322"/>
      <c r="B164" s="189" t="s">
        <v>194</v>
      </c>
      <c r="C164" s="217"/>
      <c r="D164" s="209">
        <v>0</v>
      </c>
      <c r="E164" s="193"/>
      <c r="F164" s="192"/>
      <c r="G164" s="192"/>
      <c r="H164" s="193"/>
      <c r="I164" s="195"/>
      <c r="J164" s="197"/>
      <c r="K164" s="195"/>
      <c r="L164" s="191"/>
      <c r="M164" s="190"/>
      <c r="N164" s="195"/>
      <c r="O164" s="217"/>
      <c r="P164" s="196"/>
      <c r="Q164" s="322"/>
      <c r="R164" s="322"/>
      <c r="S164" s="322"/>
      <c r="T164" s="322"/>
      <c r="U164" s="322"/>
      <c r="V164" s="322">
        <f t="shared" si="10"/>
        <v>0</v>
      </c>
      <c r="W164" s="322">
        <f t="shared" si="11"/>
        <v>0</v>
      </c>
      <c r="X164" s="322"/>
      <c r="Y164" s="322"/>
    </row>
    <row r="165" spans="1:25">
      <c r="A165" s="322"/>
      <c r="B165" s="189" t="s">
        <v>195</v>
      </c>
      <c r="C165" s="217"/>
      <c r="D165" s="209">
        <v>0</v>
      </c>
      <c r="E165" s="193"/>
      <c r="F165" s="192">
        <f>$L$6</f>
        <v>0.12055342465753426</v>
      </c>
      <c r="G165" s="192"/>
      <c r="H165" s="193"/>
      <c r="I165" s="195"/>
      <c r="J165" s="197"/>
      <c r="K165" s="195"/>
      <c r="L165" s="191"/>
      <c r="M165" s="190"/>
      <c r="N165" s="195"/>
      <c r="O165" s="217"/>
      <c r="P165" s="196"/>
      <c r="Q165" s="322"/>
      <c r="R165" s="322"/>
      <c r="S165" s="322"/>
      <c r="T165" s="322"/>
      <c r="U165" s="322"/>
      <c r="V165" s="322">
        <f t="shared" si="10"/>
        <v>0.12055342465753426</v>
      </c>
      <c r="W165" s="322">
        <f t="shared" si="11"/>
        <v>0.12055342465753426</v>
      </c>
      <c r="X165" s="322"/>
      <c r="Y165" s="322"/>
    </row>
    <row r="166" spans="1:25">
      <c r="A166" s="322"/>
      <c r="B166" s="189" t="s">
        <v>196</v>
      </c>
      <c r="C166" s="217"/>
      <c r="D166" s="209">
        <v>0</v>
      </c>
      <c r="E166" s="193"/>
      <c r="F166" s="192"/>
      <c r="G166" s="192"/>
      <c r="H166" s="193"/>
      <c r="I166" s="195"/>
      <c r="J166" s="197"/>
      <c r="K166" s="195"/>
      <c r="L166" s="191"/>
      <c r="M166" s="190"/>
      <c r="N166" s="195"/>
      <c r="O166" s="217"/>
      <c r="P166" s="196"/>
      <c r="Q166" s="322"/>
      <c r="R166" s="322"/>
      <c r="S166" s="322"/>
      <c r="T166" s="322"/>
      <c r="U166" s="322"/>
      <c r="V166" s="322">
        <f t="shared" si="10"/>
        <v>0</v>
      </c>
      <c r="W166" s="322">
        <f t="shared" si="11"/>
        <v>0</v>
      </c>
      <c r="X166" s="322"/>
      <c r="Y166" s="322"/>
    </row>
    <row r="167" spans="1:25">
      <c r="A167" s="322"/>
      <c r="B167" s="189" t="s">
        <v>197</v>
      </c>
      <c r="C167" s="227">
        <f>$L$3*1</f>
        <v>1</v>
      </c>
      <c r="D167" s="231">
        <f>$L$5</f>
        <v>1.5956164383561646</v>
      </c>
      <c r="E167" s="223">
        <f>$L$11</f>
        <v>1.89</v>
      </c>
      <c r="F167" s="192">
        <f>$L$6</f>
        <v>0.12055342465753426</v>
      </c>
      <c r="G167" s="192">
        <f t="shared" ref="G167:G180" si="12">$L$8</f>
        <v>8.0630640000000003E-2</v>
      </c>
      <c r="H167" s="193"/>
      <c r="I167" s="198">
        <f>$L$13</f>
        <v>0.22</v>
      </c>
      <c r="J167" s="197">
        <f t="shared" ref="J167:J180" si="13">$L$15</f>
        <v>2.5499999999999998E-2</v>
      </c>
      <c r="K167" s="200">
        <f>$L$17</f>
        <v>1.6</v>
      </c>
      <c r="L167" s="197">
        <f>$L$18</f>
        <v>2E-3</v>
      </c>
      <c r="M167" s="209">
        <f t="shared" ref="M167:M180" si="14">0.16</f>
        <v>0.16</v>
      </c>
      <c r="N167" s="195"/>
      <c r="O167" s="217"/>
      <c r="P167" s="196"/>
      <c r="Q167" s="322"/>
      <c r="R167" s="322"/>
      <c r="S167" s="322"/>
      <c r="T167" s="322"/>
      <c r="U167" s="322"/>
      <c r="V167" s="322">
        <f t="shared" si="10"/>
        <v>7.6843005030136986</v>
      </c>
      <c r="W167" s="322">
        <f t="shared" si="11"/>
        <v>7.9318005030136982</v>
      </c>
      <c r="X167" s="322"/>
      <c r="Y167" s="322"/>
    </row>
    <row r="168" spans="1:25">
      <c r="A168" s="322"/>
      <c r="B168" s="189" t="s">
        <v>198</v>
      </c>
      <c r="C168" s="227">
        <f>$L$3*1</f>
        <v>1</v>
      </c>
      <c r="D168" s="231">
        <f>$L$5</f>
        <v>1.5956164383561646</v>
      </c>
      <c r="E168" s="193"/>
      <c r="F168" s="192"/>
      <c r="G168" s="192">
        <f t="shared" si="12"/>
        <v>8.0630640000000003E-2</v>
      </c>
      <c r="H168" s="193"/>
      <c r="I168" s="195"/>
      <c r="J168" s="197">
        <f t="shared" si="13"/>
        <v>2.5499999999999998E-2</v>
      </c>
      <c r="K168" s="200">
        <f>$L$17</f>
        <v>1.6</v>
      </c>
      <c r="L168" s="197">
        <f>$L$18</f>
        <v>2E-3</v>
      </c>
      <c r="M168" s="209">
        <f t="shared" si="14"/>
        <v>0.16</v>
      </c>
      <c r="N168" s="195"/>
      <c r="O168" s="217"/>
      <c r="P168" s="196"/>
      <c r="Q168" s="322"/>
      <c r="R168" s="322"/>
      <c r="S168" s="322"/>
      <c r="T168" s="322"/>
      <c r="U168" s="322"/>
      <c r="V168" s="322">
        <f t="shared" si="10"/>
        <v>4.5737470783561642</v>
      </c>
      <c r="W168" s="322">
        <f t="shared" si="11"/>
        <v>4.601247078356165</v>
      </c>
      <c r="X168" s="322"/>
      <c r="Y168" s="322"/>
    </row>
    <row r="169" spans="1:25">
      <c r="A169" s="322"/>
      <c r="B169" s="189" t="s">
        <v>199</v>
      </c>
      <c r="C169" s="217"/>
      <c r="D169" s="209">
        <v>0</v>
      </c>
      <c r="E169" s="193"/>
      <c r="F169" s="192">
        <f>$L$6</f>
        <v>0.12055342465753426</v>
      </c>
      <c r="G169" s="192">
        <f t="shared" si="12"/>
        <v>8.0630640000000003E-2</v>
      </c>
      <c r="H169" s="193"/>
      <c r="I169" s="195"/>
      <c r="J169" s="197">
        <f t="shared" si="13"/>
        <v>2.5499999999999998E-2</v>
      </c>
      <c r="K169" s="200"/>
      <c r="L169" s="197">
        <f>$L$18</f>
        <v>2E-3</v>
      </c>
      <c r="M169" s="209">
        <f t="shared" si="14"/>
        <v>0.16</v>
      </c>
      <c r="N169" s="195"/>
      <c r="O169" s="217"/>
      <c r="P169" s="196"/>
      <c r="Q169" s="322"/>
      <c r="R169" s="322"/>
      <c r="S169" s="322"/>
      <c r="T169" s="322"/>
      <c r="U169" s="322"/>
      <c r="V169" s="322">
        <f t="shared" si="10"/>
        <v>0.49868406465753423</v>
      </c>
      <c r="W169" s="322">
        <f t="shared" si="11"/>
        <v>0.5261840646575342</v>
      </c>
      <c r="X169" s="322"/>
      <c r="Y169" s="322"/>
    </row>
    <row r="170" spans="1:25">
      <c r="A170" s="322"/>
      <c r="B170" s="189" t="s">
        <v>200</v>
      </c>
      <c r="C170" s="217"/>
      <c r="D170" s="209">
        <v>0</v>
      </c>
      <c r="E170" s="193"/>
      <c r="F170" s="192"/>
      <c r="G170" s="192">
        <f t="shared" si="12"/>
        <v>8.0630640000000003E-2</v>
      </c>
      <c r="H170" s="193"/>
      <c r="I170" s="195"/>
      <c r="J170" s="197">
        <f t="shared" si="13"/>
        <v>2.5499999999999998E-2</v>
      </c>
      <c r="K170" s="195"/>
      <c r="L170" s="195"/>
      <c r="M170" s="209">
        <f>0.16</f>
        <v>0.16</v>
      </c>
      <c r="N170" s="195"/>
      <c r="O170" s="220">
        <f>$L$4</f>
        <v>0.99900000000000011</v>
      </c>
      <c r="P170" s="196"/>
      <c r="Q170" s="322"/>
      <c r="R170" s="322"/>
      <c r="S170" s="322"/>
      <c r="T170" s="322"/>
      <c r="U170" s="322"/>
      <c r="V170" s="322">
        <f t="shared" si="10"/>
        <v>1.3671306400000001</v>
      </c>
      <c r="W170" s="322">
        <f t="shared" si="11"/>
        <v>1.3926306400000001</v>
      </c>
      <c r="X170" s="322"/>
      <c r="Y170" s="322"/>
    </row>
    <row r="171" spans="1:25">
      <c r="A171" s="322"/>
      <c r="B171" s="189" t="s">
        <v>201</v>
      </c>
      <c r="C171" s="227"/>
      <c r="D171" s="209">
        <v>0</v>
      </c>
      <c r="E171" s="223"/>
      <c r="F171" s="192">
        <f>$L$6</f>
        <v>0.12055342465753426</v>
      </c>
      <c r="G171" s="192">
        <f t="shared" si="12"/>
        <v>8.0630640000000003E-2</v>
      </c>
      <c r="H171" s="193">
        <f>$L$9</f>
        <v>0.69</v>
      </c>
      <c r="I171" s="191"/>
      <c r="J171" s="197">
        <f t="shared" si="13"/>
        <v>2.5499999999999998E-2</v>
      </c>
      <c r="K171" s="195"/>
      <c r="L171" s="195"/>
      <c r="M171" s="209">
        <f t="shared" si="14"/>
        <v>0.16</v>
      </c>
      <c r="N171" s="195"/>
      <c r="O171" s="217"/>
      <c r="P171" s="196"/>
      <c r="Q171" s="322"/>
      <c r="R171" s="322"/>
      <c r="S171" s="322"/>
      <c r="T171" s="322"/>
      <c r="U171" s="322"/>
      <c r="V171" s="322">
        <f t="shared" si="10"/>
        <v>1.1786840646575341</v>
      </c>
      <c r="W171" s="322">
        <f t="shared" si="11"/>
        <v>1.2041840646575341</v>
      </c>
      <c r="X171" s="322"/>
      <c r="Y171" s="322"/>
    </row>
    <row r="172" spans="1:25">
      <c r="A172" s="322"/>
      <c r="B172" s="189" t="s">
        <v>202</v>
      </c>
      <c r="C172" s="227"/>
      <c r="D172" s="209">
        <v>0</v>
      </c>
      <c r="E172" s="193"/>
      <c r="F172" s="192"/>
      <c r="G172" s="192">
        <f t="shared" si="12"/>
        <v>8.0630640000000003E-2</v>
      </c>
      <c r="H172" s="193">
        <f>$L$10</f>
        <v>0.8</v>
      </c>
      <c r="I172" s="198">
        <f>$L$13</f>
        <v>0.22</v>
      </c>
      <c r="J172" s="197">
        <f t="shared" si="13"/>
        <v>2.5499999999999998E-2</v>
      </c>
      <c r="K172" s="195"/>
      <c r="L172" s="195"/>
      <c r="M172" s="209">
        <f t="shared" si="14"/>
        <v>0.16</v>
      </c>
      <c r="N172" s="195"/>
      <c r="O172" s="217"/>
      <c r="P172" s="196"/>
      <c r="Q172" s="322"/>
      <c r="R172" s="322"/>
      <c r="S172" s="322"/>
      <c r="T172" s="322"/>
      <c r="U172" s="322"/>
      <c r="V172" s="322">
        <f t="shared" si="10"/>
        <v>2.2681306399999999</v>
      </c>
      <c r="W172" s="322">
        <f t="shared" si="11"/>
        <v>2.5136306399999997</v>
      </c>
      <c r="X172" s="322"/>
      <c r="Y172" s="322"/>
    </row>
    <row r="173" spans="1:25">
      <c r="A173" s="322"/>
      <c r="B173" s="189" t="s">
        <v>203</v>
      </c>
      <c r="C173" s="217"/>
      <c r="D173" s="209">
        <v>0</v>
      </c>
      <c r="E173" s="193"/>
      <c r="F173" s="192">
        <f>$L$6</f>
        <v>0.12055342465753426</v>
      </c>
      <c r="G173" s="192">
        <f t="shared" si="12"/>
        <v>8.0630640000000003E-2</v>
      </c>
      <c r="H173" s="193"/>
      <c r="I173" s="195"/>
      <c r="J173" s="197">
        <f t="shared" si="13"/>
        <v>2.5499999999999998E-2</v>
      </c>
      <c r="K173" s="195"/>
      <c r="L173" s="195"/>
      <c r="M173" s="209">
        <f t="shared" si="14"/>
        <v>0.16</v>
      </c>
      <c r="N173" s="195"/>
      <c r="O173" s="217"/>
      <c r="P173" s="196"/>
      <c r="Q173" s="322"/>
      <c r="R173" s="322"/>
      <c r="S173" s="322"/>
      <c r="T173" s="322"/>
      <c r="U173" s="322"/>
      <c r="V173" s="322">
        <f t="shared" si="10"/>
        <v>0.48868406465753428</v>
      </c>
      <c r="W173" s="322">
        <f t="shared" si="11"/>
        <v>0.5141840646575343</v>
      </c>
      <c r="X173" s="322"/>
      <c r="Y173" s="322"/>
    </row>
    <row r="174" spans="1:25">
      <c r="A174" s="322"/>
      <c r="B174" s="189" t="s">
        <v>204</v>
      </c>
      <c r="C174" s="217"/>
      <c r="D174" s="209">
        <v>0</v>
      </c>
      <c r="E174" s="223">
        <f>$L$11</f>
        <v>1.89</v>
      </c>
      <c r="F174" s="192"/>
      <c r="G174" s="192">
        <f t="shared" si="12"/>
        <v>8.0630640000000003E-2</v>
      </c>
      <c r="H174" s="193"/>
      <c r="I174" s="195"/>
      <c r="J174" s="197">
        <f t="shared" si="13"/>
        <v>2.5499999999999998E-2</v>
      </c>
      <c r="K174" s="195"/>
      <c r="L174" s="195"/>
      <c r="M174" s="209">
        <f t="shared" si="14"/>
        <v>0.16</v>
      </c>
      <c r="N174" s="195"/>
      <c r="O174" s="217"/>
      <c r="P174" s="196"/>
      <c r="Q174" s="322"/>
      <c r="R174" s="322"/>
      <c r="S174" s="322"/>
      <c r="T174" s="322"/>
      <c r="U174" s="322"/>
      <c r="V174" s="322">
        <f t="shared" si="10"/>
        <v>2.2581306400000001</v>
      </c>
      <c r="W174" s="322">
        <f t="shared" si="11"/>
        <v>2.2836306400000002</v>
      </c>
      <c r="X174" s="322"/>
      <c r="Y174" s="322"/>
    </row>
    <row r="175" spans="1:25">
      <c r="A175" s="322"/>
      <c r="B175" s="189" t="s">
        <v>205</v>
      </c>
      <c r="C175" s="217"/>
      <c r="D175" s="209">
        <v>0</v>
      </c>
      <c r="E175" s="193"/>
      <c r="F175" s="192">
        <f>$L$6</f>
        <v>0.12055342465753426</v>
      </c>
      <c r="G175" s="192">
        <f t="shared" si="12"/>
        <v>8.0630640000000003E-2</v>
      </c>
      <c r="H175" s="193"/>
      <c r="I175" s="198"/>
      <c r="J175" s="197">
        <f t="shared" si="13"/>
        <v>2.5499999999999998E-2</v>
      </c>
      <c r="K175" s="195"/>
      <c r="L175" s="195"/>
      <c r="M175" s="209">
        <f t="shared" si="14"/>
        <v>0.16</v>
      </c>
      <c r="N175" s="197">
        <f>$L$19</f>
        <v>0.55000000000000004</v>
      </c>
      <c r="O175" s="217"/>
      <c r="P175" s="196"/>
      <c r="Q175" s="322"/>
      <c r="R175" s="322"/>
      <c r="S175" s="322"/>
      <c r="T175" s="322"/>
      <c r="U175" s="322"/>
      <c r="V175" s="322">
        <f t="shared" si="10"/>
        <v>3.2386840646575341</v>
      </c>
      <c r="W175" s="322">
        <f t="shared" si="11"/>
        <v>3.8141840646575345</v>
      </c>
      <c r="X175" s="322"/>
      <c r="Y175" s="322"/>
    </row>
    <row r="176" spans="1:25">
      <c r="A176" s="322"/>
      <c r="B176" s="189" t="s">
        <v>206</v>
      </c>
      <c r="C176" s="217"/>
      <c r="D176" s="209">
        <v>0</v>
      </c>
      <c r="E176" s="193"/>
      <c r="F176" s="192"/>
      <c r="G176" s="192">
        <f t="shared" si="12"/>
        <v>8.0630640000000003E-2</v>
      </c>
      <c r="H176" s="193"/>
      <c r="I176" s="195"/>
      <c r="J176" s="197">
        <f t="shared" si="13"/>
        <v>2.5499999999999998E-2</v>
      </c>
      <c r="K176" s="195"/>
      <c r="L176" s="195"/>
      <c r="M176" s="209">
        <f t="shared" si="14"/>
        <v>0.16</v>
      </c>
      <c r="N176" s="195"/>
      <c r="O176" s="217"/>
      <c r="P176" s="196"/>
      <c r="Q176" s="322"/>
      <c r="R176" s="322"/>
      <c r="S176" s="322"/>
      <c r="T176" s="322"/>
      <c r="U176" s="322"/>
      <c r="V176" s="322">
        <f t="shared" si="10"/>
        <v>0.36813064000000001</v>
      </c>
      <c r="W176" s="322">
        <f t="shared" si="11"/>
        <v>0.39363064000000003</v>
      </c>
      <c r="X176" s="322"/>
      <c r="Y176" s="322"/>
    </row>
    <row r="177" spans="1:25">
      <c r="A177" s="322"/>
      <c r="B177" s="189" t="s">
        <v>207</v>
      </c>
      <c r="C177" s="217"/>
      <c r="D177" s="209">
        <v>0</v>
      </c>
      <c r="E177" s="193"/>
      <c r="F177" s="192">
        <f>$L$6</f>
        <v>0.12055342465753426</v>
      </c>
      <c r="G177" s="192">
        <f t="shared" si="12"/>
        <v>8.0630640000000003E-2</v>
      </c>
      <c r="H177" s="193"/>
      <c r="I177" s="195"/>
      <c r="J177" s="197">
        <f t="shared" si="13"/>
        <v>2.5499999999999998E-2</v>
      </c>
      <c r="K177" s="195"/>
      <c r="L177" s="195"/>
      <c r="M177" s="209">
        <f t="shared" si="14"/>
        <v>0.16</v>
      </c>
      <c r="N177" s="195"/>
      <c r="O177" s="217"/>
      <c r="P177" s="196"/>
      <c r="Q177" s="322"/>
      <c r="R177" s="322"/>
      <c r="S177" s="322"/>
      <c r="T177" s="322"/>
      <c r="U177" s="322"/>
      <c r="V177" s="322">
        <f t="shared" si="10"/>
        <v>0.48868406465753428</v>
      </c>
      <c r="W177" s="322">
        <f t="shared" si="11"/>
        <v>0.5141840646575343</v>
      </c>
      <c r="X177" s="322"/>
      <c r="Y177" s="322"/>
    </row>
    <row r="178" spans="1:25">
      <c r="A178" s="322"/>
      <c r="B178" s="189" t="s">
        <v>208</v>
      </c>
      <c r="C178" s="217"/>
      <c r="D178" s="209">
        <v>0</v>
      </c>
      <c r="E178" s="193"/>
      <c r="F178" s="192"/>
      <c r="G178" s="192">
        <f t="shared" si="12"/>
        <v>8.0630640000000003E-2</v>
      </c>
      <c r="H178" s="193"/>
      <c r="I178" s="195"/>
      <c r="J178" s="197">
        <f t="shared" si="13"/>
        <v>2.5499999999999998E-2</v>
      </c>
      <c r="K178" s="195"/>
      <c r="L178" s="195"/>
      <c r="M178" s="209">
        <f t="shared" si="14"/>
        <v>0.16</v>
      </c>
      <c r="N178" s="195"/>
      <c r="O178" s="217"/>
      <c r="P178" s="196"/>
      <c r="Q178" s="322"/>
      <c r="R178" s="322"/>
      <c r="S178" s="322"/>
      <c r="T178" s="322"/>
      <c r="U178" s="322"/>
      <c r="V178" s="322">
        <f t="shared" si="10"/>
        <v>0.36813064000000001</v>
      </c>
      <c r="W178" s="322">
        <f t="shared" si="11"/>
        <v>0.39363064000000003</v>
      </c>
      <c r="X178" s="322"/>
      <c r="Y178" s="322"/>
    </row>
    <row r="179" spans="1:25">
      <c r="A179" s="322"/>
      <c r="B179" s="189" t="s">
        <v>209</v>
      </c>
      <c r="C179" s="217"/>
      <c r="D179" s="209">
        <v>0</v>
      </c>
      <c r="E179" s="193"/>
      <c r="F179" s="192">
        <f>$L$6</f>
        <v>0.12055342465753426</v>
      </c>
      <c r="G179" s="192">
        <f t="shared" si="12"/>
        <v>8.0630640000000003E-2</v>
      </c>
      <c r="H179" s="193"/>
      <c r="I179" s="195"/>
      <c r="J179" s="197">
        <f t="shared" si="13"/>
        <v>2.5499999999999998E-2</v>
      </c>
      <c r="K179" s="195"/>
      <c r="L179" s="195"/>
      <c r="M179" s="209">
        <f t="shared" si="14"/>
        <v>0.16</v>
      </c>
      <c r="N179" s="195"/>
      <c r="O179" s="217"/>
      <c r="P179" s="196"/>
      <c r="Q179" s="322"/>
      <c r="R179" s="322"/>
      <c r="S179" s="322"/>
      <c r="T179" s="322"/>
      <c r="U179" s="322"/>
      <c r="V179" s="322">
        <f t="shared" si="10"/>
        <v>0.48868406465753428</v>
      </c>
      <c r="W179" s="322">
        <f t="shared" si="11"/>
        <v>0.5141840646575343</v>
      </c>
      <c r="X179" s="322"/>
      <c r="Y179" s="322"/>
    </row>
    <row r="180" spans="1:25">
      <c r="A180" s="322"/>
      <c r="B180" s="185" t="s">
        <v>210</v>
      </c>
      <c r="C180" s="218"/>
      <c r="D180" s="228"/>
      <c r="E180" s="202"/>
      <c r="F180" s="201"/>
      <c r="G180" s="192">
        <f t="shared" si="12"/>
        <v>8.0630640000000003E-2</v>
      </c>
      <c r="H180" s="193"/>
      <c r="I180" s="195"/>
      <c r="J180" s="197">
        <f t="shared" si="13"/>
        <v>2.5499999999999998E-2</v>
      </c>
      <c r="K180" s="195"/>
      <c r="L180" s="195"/>
      <c r="M180" s="209">
        <f t="shared" si="14"/>
        <v>0.16</v>
      </c>
      <c r="N180" s="204"/>
      <c r="O180" s="218"/>
      <c r="P180" s="196"/>
      <c r="Q180" s="322"/>
      <c r="R180" s="322"/>
      <c r="S180" s="322"/>
      <c r="T180" s="322"/>
      <c r="U180" s="322"/>
      <c r="V180" s="322">
        <f t="shared" si="10"/>
        <v>0.36813064000000001</v>
      </c>
      <c r="W180" s="322">
        <f t="shared" si="11"/>
        <v>0.39363064000000003</v>
      </c>
      <c r="X180" s="322"/>
      <c r="Y180" s="322"/>
    </row>
    <row r="181" spans="1:25">
      <c r="A181" s="322"/>
      <c r="B181" s="321"/>
      <c r="C181" s="196"/>
      <c r="D181" s="196"/>
      <c r="E181" s="331"/>
      <c r="F181" s="332"/>
      <c r="G181" s="332"/>
      <c r="H181" s="331"/>
      <c r="I181" s="196"/>
      <c r="J181" s="333"/>
      <c r="K181" s="196"/>
      <c r="L181" s="329"/>
      <c r="M181" s="329"/>
      <c r="N181" s="329"/>
      <c r="O181" s="329"/>
      <c r="P181" s="196"/>
      <c r="Q181" s="322"/>
      <c r="R181" s="322"/>
      <c r="S181" s="322"/>
      <c r="T181" s="322"/>
      <c r="U181" s="322"/>
      <c r="V181" s="322"/>
      <c r="W181" s="322"/>
      <c r="X181" s="322"/>
      <c r="Y181" s="322"/>
    </row>
    <row r="182" spans="1:25">
      <c r="A182" s="322"/>
      <c r="B182" s="322"/>
      <c r="C182" s="322"/>
      <c r="D182" s="322"/>
      <c r="E182" s="322"/>
      <c r="F182" s="322"/>
      <c r="G182" s="322"/>
      <c r="H182" s="322"/>
      <c r="I182" s="322"/>
      <c r="J182" s="322"/>
      <c r="K182" s="322"/>
      <c r="L182" s="322"/>
      <c r="M182" s="322"/>
      <c r="N182" s="322"/>
      <c r="O182" s="322"/>
      <c r="P182" s="322"/>
      <c r="Q182" s="322"/>
      <c r="R182" s="322"/>
      <c r="S182" s="322"/>
      <c r="T182" s="322"/>
      <c r="U182" s="322"/>
      <c r="V182" s="322"/>
      <c r="W182" s="322"/>
      <c r="X182" s="322"/>
      <c r="Y182" s="322"/>
    </row>
    <row r="183" spans="1:25">
      <c r="A183" s="322"/>
      <c r="B183" s="322"/>
      <c r="C183" s="322"/>
      <c r="D183" s="322"/>
      <c r="E183" s="369">
        <v>7</v>
      </c>
      <c r="F183" s="322"/>
      <c r="G183" s="322"/>
      <c r="H183" s="322"/>
      <c r="I183" s="322"/>
      <c r="J183" s="322"/>
      <c r="K183" s="322"/>
      <c r="L183" s="322"/>
      <c r="M183" s="322"/>
      <c r="N183" s="322"/>
      <c r="O183" s="322"/>
      <c r="P183" s="322"/>
      <c r="Q183" s="322"/>
      <c r="R183" s="322"/>
      <c r="S183" s="322"/>
      <c r="T183" s="322"/>
      <c r="U183" s="322"/>
      <c r="V183" s="322"/>
      <c r="W183" s="322"/>
      <c r="X183" s="322" t="s">
        <v>156</v>
      </c>
      <c r="Y183" s="322" t="s">
        <v>161</v>
      </c>
    </row>
    <row r="184" spans="1:25">
      <c r="A184" s="322"/>
      <c r="B184" s="330"/>
      <c r="C184" s="322"/>
      <c r="D184" s="322"/>
      <c r="E184" s="322"/>
      <c r="F184" s="322"/>
      <c r="G184" s="322"/>
      <c r="H184" s="322"/>
      <c r="I184" s="322"/>
      <c r="J184" s="322"/>
      <c r="K184" s="322"/>
      <c r="L184" s="322"/>
      <c r="M184" s="322"/>
      <c r="N184" s="322"/>
      <c r="O184" s="322"/>
      <c r="P184" s="322"/>
      <c r="Q184" s="322"/>
      <c r="R184" s="322"/>
      <c r="S184" s="322"/>
      <c r="T184" s="322"/>
      <c r="U184" s="322"/>
      <c r="V184" s="322"/>
      <c r="W184" s="322"/>
      <c r="X184" s="322">
        <v>7</v>
      </c>
      <c r="Y184" s="322">
        <v>8</v>
      </c>
    </row>
    <row r="185" spans="1:25">
      <c r="A185" s="322"/>
      <c r="B185" s="181" t="s">
        <v>37</v>
      </c>
      <c r="C185" s="210" t="s">
        <v>38</v>
      </c>
      <c r="D185" s="182" t="s">
        <v>39</v>
      </c>
      <c r="E185" s="206" t="s">
        <v>40</v>
      </c>
      <c r="F185" s="400" t="s">
        <v>142</v>
      </c>
      <c r="G185" s="182" t="s">
        <v>33</v>
      </c>
      <c r="H185" s="182" t="s">
        <v>41</v>
      </c>
      <c r="I185" s="183" t="s">
        <v>42</v>
      </c>
      <c r="J185" s="184" t="s">
        <v>43</v>
      </c>
      <c r="K185" s="183" t="s">
        <v>143</v>
      </c>
      <c r="L185" s="402" t="s">
        <v>144</v>
      </c>
      <c r="M185" s="206" t="s">
        <v>139</v>
      </c>
      <c r="N185" s="184" t="s">
        <v>157</v>
      </c>
      <c r="O185" s="215" t="s">
        <v>158</v>
      </c>
      <c r="P185" s="321"/>
      <c r="Q185" s="322"/>
      <c r="R185" s="322"/>
      <c r="S185" s="322"/>
      <c r="T185" s="322"/>
      <c r="U185" s="322"/>
      <c r="V185" s="322"/>
      <c r="W185" s="322"/>
      <c r="X185" s="322"/>
      <c r="Y185" s="322"/>
    </row>
    <row r="186" spans="1:25">
      <c r="A186" s="322"/>
      <c r="B186" s="185"/>
      <c r="C186" s="211"/>
      <c r="D186" s="186"/>
      <c r="E186" s="207" t="s">
        <v>39</v>
      </c>
      <c r="F186" s="401"/>
      <c r="G186" s="186"/>
      <c r="H186" s="186"/>
      <c r="I186" s="187"/>
      <c r="J186" s="188"/>
      <c r="K186" s="187"/>
      <c r="L186" s="403"/>
      <c r="M186" s="207"/>
      <c r="N186" s="188"/>
      <c r="O186" s="216"/>
      <c r="P186" s="321"/>
      <c r="Q186" s="322"/>
      <c r="R186" s="322"/>
      <c r="S186" s="322"/>
      <c r="T186" s="322"/>
      <c r="U186" s="322"/>
      <c r="V186" s="322"/>
      <c r="W186" s="322"/>
      <c r="X186" s="322"/>
      <c r="Y186" s="322"/>
    </row>
    <row r="187" spans="1:25">
      <c r="A187" s="322"/>
      <c r="B187" s="189" t="s">
        <v>163</v>
      </c>
      <c r="C187" s="212"/>
      <c r="D187" s="190"/>
      <c r="E187" s="223"/>
      <c r="F187" s="192">
        <f>$L$6</f>
        <v>0.12055342465753426</v>
      </c>
      <c r="G187" s="190"/>
      <c r="H187" s="193"/>
      <c r="I187" s="194"/>
      <c r="J187" s="195"/>
      <c r="K187" s="194"/>
      <c r="L187" s="195"/>
      <c r="M187" s="208"/>
      <c r="N187" s="195"/>
      <c r="O187" s="217"/>
      <c r="P187" s="196"/>
      <c r="Q187" s="322"/>
      <c r="R187" s="322"/>
      <c r="S187" s="322"/>
      <c r="T187" s="322"/>
      <c r="U187" s="322"/>
      <c r="V187" s="322"/>
      <c r="W187" s="322"/>
      <c r="X187" s="322">
        <f t="shared" ref="X187:X234" si="15">(D187+E187+F187+G187+H187++M187+O187+C187)+($X$184*(J187+L187+N187+I187))+K187</f>
        <v>0.12055342465753426</v>
      </c>
      <c r="Y187" s="322">
        <f t="shared" ref="Y187:Y234" si="16">(D187+E187+F187+G187+H187++M187+O187+C187)+($Y$184*(J187+L187+I187+N187))+K187</f>
        <v>0.12055342465753426</v>
      </c>
    </row>
    <row r="188" spans="1:25">
      <c r="A188" s="322"/>
      <c r="B188" s="189" t="s">
        <v>164</v>
      </c>
      <c r="C188" s="212"/>
      <c r="D188" s="190"/>
      <c r="E188" s="223"/>
      <c r="F188" s="192"/>
      <c r="G188" s="190"/>
      <c r="H188" s="193"/>
      <c r="I188" s="194"/>
      <c r="J188" s="195"/>
      <c r="K188" s="194"/>
      <c r="L188" s="195"/>
      <c r="M188" s="208"/>
      <c r="N188" s="195"/>
      <c r="O188" s="217"/>
      <c r="P188" s="196"/>
      <c r="Q188" s="322"/>
      <c r="R188" s="322"/>
      <c r="S188" s="322"/>
      <c r="T188" s="322"/>
      <c r="U188" s="322"/>
      <c r="V188" s="322"/>
      <c r="W188" s="322"/>
      <c r="X188" s="322">
        <f t="shared" si="15"/>
        <v>0</v>
      </c>
      <c r="Y188" s="322">
        <f t="shared" si="16"/>
        <v>0</v>
      </c>
    </row>
    <row r="189" spans="1:25">
      <c r="A189" s="322"/>
      <c r="B189" s="189" t="s">
        <v>165</v>
      </c>
      <c r="C189" s="212"/>
      <c r="D189" s="190"/>
      <c r="E189" s="223"/>
      <c r="F189" s="192">
        <f>$L$6</f>
        <v>0.12055342465753426</v>
      </c>
      <c r="G189" s="190"/>
      <c r="H189" s="193"/>
      <c r="I189" s="194"/>
      <c r="J189" s="195"/>
      <c r="K189" s="194"/>
      <c r="L189" s="195"/>
      <c r="M189" s="208"/>
      <c r="N189" s="195"/>
      <c r="O189" s="217"/>
      <c r="P189" s="196"/>
      <c r="Q189" s="322"/>
      <c r="R189" s="322"/>
      <c r="S189" s="322"/>
      <c r="T189" s="322"/>
      <c r="U189" s="322"/>
      <c r="V189" s="322"/>
      <c r="W189" s="322"/>
      <c r="X189" s="322">
        <f t="shared" si="15"/>
        <v>0.12055342465753426</v>
      </c>
      <c r="Y189" s="322">
        <f t="shared" si="16"/>
        <v>0.12055342465753426</v>
      </c>
    </row>
    <row r="190" spans="1:25">
      <c r="A190" s="322"/>
      <c r="B190" s="189" t="s">
        <v>166</v>
      </c>
      <c r="C190" s="212"/>
      <c r="D190" s="190"/>
      <c r="E190" s="223"/>
      <c r="F190" s="192"/>
      <c r="G190" s="190"/>
      <c r="H190" s="193"/>
      <c r="I190" s="194"/>
      <c r="J190" s="195"/>
      <c r="K190" s="194"/>
      <c r="L190" s="195"/>
      <c r="M190" s="208"/>
      <c r="N190" s="195"/>
      <c r="O190" s="217"/>
      <c r="P190" s="196"/>
      <c r="Q190" s="322"/>
      <c r="R190" s="322"/>
      <c r="S190" s="322"/>
      <c r="T190" s="322"/>
      <c r="U190" s="322"/>
      <c r="V190" s="322"/>
      <c r="W190" s="322"/>
      <c r="X190" s="322">
        <f t="shared" si="15"/>
        <v>0</v>
      </c>
      <c r="Y190" s="322">
        <f t="shared" si="16"/>
        <v>0</v>
      </c>
    </row>
    <row r="191" spans="1:25">
      <c r="A191" s="322"/>
      <c r="B191" s="189" t="s">
        <v>167</v>
      </c>
      <c r="C191" s="212"/>
      <c r="D191" s="190"/>
      <c r="E191" s="223"/>
      <c r="F191" s="192">
        <f>$L$6</f>
        <v>0.12055342465753426</v>
      </c>
      <c r="G191" s="190"/>
      <c r="H191" s="193"/>
      <c r="I191" s="194"/>
      <c r="J191" s="197"/>
      <c r="K191" s="194"/>
      <c r="L191" s="195"/>
      <c r="M191" s="208"/>
      <c r="N191" s="195"/>
      <c r="O191" s="217"/>
      <c r="P191" s="196"/>
      <c r="Q191" s="322"/>
      <c r="R191" s="322"/>
      <c r="S191" s="322"/>
      <c r="T191" s="322"/>
      <c r="U191" s="322"/>
      <c r="V191" s="322"/>
      <c r="W191" s="322"/>
      <c r="X191" s="322">
        <f t="shared" si="15"/>
        <v>0.12055342465753426</v>
      </c>
      <c r="Y191" s="322">
        <f t="shared" si="16"/>
        <v>0.12055342465753426</v>
      </c>
    </row>
    <row r="192" spans="1:25">
      <c r="A192" s="322"/>
      <c r="B192" s="189" t="s">
        <v>168</v>
      </c>
      <c r="C192" s="212"/>
      <c r="D192" s="190"/>
      <c r="E192" s="223"/>
      <c r="F192" s="192"/>
      <c r="G192" s="190"/>
      <c r="H192" s="193"/>
      <c r="I192" s="194"/>
      <c r="J192" s="195"/>
      <c r="K192" s="194"/>
      <c r="L192" s="195"/>
      <c r="M192" s="208"/>
      <c r="N192" s="195"/>
      <c r="O192" s="217"/>
      <c r="P192" s="196"/>
      <c r="Q192" s="322"/>
      <c r="R192" s="322"/>
      <c r="S192" s="322"/>
      <c r="T192" s="322"/>
      <c r="U192" s="322"/>
      <c r="V192" s="322"/>
      <c r="W192" s="322"/>
      <c r="X192" s="322">
        <f t="shared" si="15"/>
        <v>0</v>
      </c>
      <c r="Y192" s="322">
        <f t="shared" si="16"/>
        <v>0</v>
      </c>
    </row>
    <row r="193" spans="1:25">
      <c r="A193" s="322"/>
      <c r="B193" s="189" t="s">
        <v>169</v>
      </c>
      <c r="C193" s="217"/>
      <c r="D193" s="209"/>
      <c r="E193" s="223"/>
      <c r="F193" s="192">
        <f>$L$6</f>
        <v>0.12055342465753426</v>
      </c>
      <c r="G193" s="190"/>
      <c r="H193" s="193"/>
      <c r="I193" s="194"/>
      <c r="J193" s="195"/>
      <c r="K193" s="194"/>
      <c r="L193" s="195"/>
      <c r="M193" s="208"/>
      <c r="N193" s="195"/>
      <c r="O193" s="217"/>
      <c r="P193" s="196"/>
      <c r="Q193" s="322"/>
      <c r="R193" s="322"/>
      <c r="S193" s="322"/>
      <c r="T193" s="322"/>
      <c r="U193" s="322"/>
      <c r="V193" s="322"/>
      <c r="W193" s="322"/>
      <c r="X193" s="322">
        <f t="shared" si="15"/>
        <v>0.12055342465753426</v>
      </c>
      <c r="Y193" s="322">
        <f t="shared" si="16"/>
        <v>0.12055342465753426</v>
      </c>
    </row>
    <row r="194" spans="1:25">
      <c r="A194" s="322"/>
      <c r="B194" s="189" t="s">
        <v>170</v>
      </c>
      <c r="C194" s="217"/>
      <c r="D194" s="209"/>
      <c r="E194" s="223"/>
      <c r="F194" s="192"/>
      <c r="G194" s="192"/>
      <c r="H194" s="193"/>
      <c r="I194" s="198"/>
      <c r="J194" s="197"/>
      <c r="K194" s="194"/>
      <c r="L194" s="195"/>
      <c r="M194" s="190"/>
      <c r="N194" s="225"/>
      <c r="O194" s="217"/>
      <c r="P194" s="196"/>
      <c r="Q194" s="322"/>
      <c r="R194" s="322"/>
      <c r="S194" s="322"/>
      <c r="T194" s="322"/>
      <c r="U194" s="322"/>
      <c r="V194" s="322"/>
      <c r="W194" s="322"/>
      <c r="X194" s="322">
        <f t="shared" si="15"/>
        <v>0</v>
      </c>
      <c r="Y194" s="322">
        <f t="shared" si="16"/>
        <v>0</v>
      </c>
    </row>
    <row r="195" spans="1:25">
      <c r="A195" s="322"/>
      <c r="B195" s="189" t="s">
        <v>171</v>
      </c>
      <c r="C195" s="217"/>
      <c r="D195" s="209"/>
      <c r="E195" s="223"/>
      <c r="F195" s="192">
        <f>$L$6</f>
        <v>0.12055342465753426</v>
      </c>
      <c r="G195" s="192"/>
      <c r="H195" s="193"/>
      <c r="I195" s="198"/>
      <c r="J195" s="197"/>
      <c r="K195" s="194"/>
      <c r="L195" s="195"/>
      <c r="M195" s="190"/>
      <c r="N195" s="191"/>
      <c r="O195" s="217"/>
      <c r="P195" s="196"/>
      <c r="Q195" s="322"/>
      <c r="R195" s="322"/>
      <c r="S195" s="322"/>
      <c r="T195" s="322"/>
      <c r="U195" s="322"/>
      <c r="V195" s="322"/>
      <c r="W195" s="322"/>
      <c r="X195" s="322">
        <f t="shared" si="15"/>
        <v>0.12055342465753426</v>
      </c>
      <c r="Y195" s="322">
        <f t="shared" si="16"/>
        <v>0.12055342465753426</v>
      </c>
    </row>
    <row r="196" spans="1:25">
      <c r="A196" s="322"/>
      <c r="B196" s="189" t="s">
        <v>172</v>
      </c>
      <c r="C196" s="217"/>
      <c r="D196" s="209"/>
      <c r="E196" s="223"/>
      <c r="F196" s="192"/>
      <c r="G196" s="192"/>
      <c r="H196" s="193"/>
      <c r="I196" s="198"/>
      <c r="J196" s="197"/>
      <c r="K196" s="200"/>
      <c r="L196" s="195"/>
      <c r="M196" s="190"/>
      <c r="N196" s="225"/>
      <c r="O196" s="217"/>
      <c r="P196" s="196"/>
      <c r="Q196" s="322"/>
      <c r="R196" s="322"/>
      <c r="S196" s="322"/>
      <c r="T196" s="322"/>
      <c r="U196" s="322"/>
      <c r="V196" s="322"/>
      <c r="W196" s="322"/>
      <c r="X196" s="322">
        <f t="shared" si="15"/>
        <v>0</v>
      </c>
      <c r="Y196" s="322">
        <f t="shared" si="16"/>
        <v>0</v>
      </c>
    </row>
    <row r="197" spans="1:25">
      <c r="A197" s="322"/>
      <c r="B197" s="189" t="s">
        <v>173</v>
      </c>
      <c r="C197" s="217"/>
      <c r="D197" s="209"/>
      <c r="E197" s="223"/>
      <c r="F197" s="192">
        <f>$L$6</f>
        <v>0.12055342465753426</v>
      </c>
      <c r="G197" s="192"/>
      <c r="H197" s="193"/>
      <c r="I197" s="194"/>
      <c r="J197" s="197"/>
      <c r="K197" s="200"/>
      <c r="L197" s="195"/>
      <c r="M197" s="190"/>
      <c r="N197" s="225"/>
      <c r="O197" s="217"/>
      <c r="P197" s="196"/>
      <c r="Q197" s="322"/>
      <c r="R197" s="322"/>
      <c r="S197" s="322"/>
      <c r="T197" s="322"/>
      <c r="U197" s="322"/>
      <c r="V197" s="322"/>
      <c r="W197" s="322"/>
      <c r="X197" s="322">
        <f t="shared" si="15"/>
        <v>0.12055342465753426</v>
      </c>
      <c r="Y197" s="322">
        <f t="shared" si="16"/>
        <v>0.12055342465753426</v>
      </c>
    </row>
    <row r="198" spans="1:25">
      <c r="A198" s="322"/>
      <c r="B198" s="189" t="s">
        <v>174</v>
      </c>
      <c r="C198" s="217"/>
      <c r="D198" s="209"/>
      <c r="E198" s="223"/>
      <c r="F198" s="192"/>
      <c r="G198" s="192"/>
      <c r="H198" s="193"/>
      <c r="I198" s="194"/>
      <c r="J198" s="197"/>
      <c r="K198" s="200"/>
      <c r="L198" s="195"/>
      <c r="M198" s="190"/>
      <c r="N198" s="225"/>
      <c r="O198" s="217"/>
      <c r="P198" s="196"/>
      <c r="Q198" s="322"/>
      <c r="R198" s="322"/>
      <c r="S198" s="322"/>
      <c r="T198" s="322"/>
      <c r="U198" s="322"/>
      <c r="V198" s="322"/>
      <c r="W198" s="322"/>
      <c r="X198" s="322">
        <f t="shared" si="15"/>
        <v>0</v>
      </c>
      <c r="Y198" s="322">
        <f t="shared" si="16"/>
        <v>0</v>
      </c>
    </row>
    <row r="199" spans="1:25">
      <c r="A199" s="322"/>
      <c r="B199" s="189" t="s">
        <v>175</v>
      </c>
      <c r="C199" s="217"/>
      <c r="D199" s="209"/>
      <c r="E199" s="223"/>
      <c r="F199" s="192">
        <f>$L$6</f>
        <v>0.12055342465753426</v>
      </c>
      <c r="G199" s="192"/>
      <c r="H199" s="193"/>
      <c r="I199" s="194"/>
      <c r="J199" s="197"/>
      <c r="K199" s="194"/>
      <c r="L199" s="195"/>
      <c r="M199" s="190"/>
      <c r="N199" s="225"/>
      <c r="O199" s="217"/>
      <c r="P199" s="196"/>
      <c r="Q199" s="322"/>
      <c r="R199" s="322"/>
      <c r="S199" s="322"/>
      <c r="T199" s="322"/>
      <c r="U199" s="322"/>
      <c r="V199" s="322"/>
      <c r="W199" s="322"/>
      <c r="X199" s="322">
        <f t="shared" si="15"/>
        <v>0.12055342465753426</v>
      </c>
      <c r="Y199" s="322">
        <f t="shared" si="16"/>
        <v>0.12055342465753426</v>
      </c>
    </row>
    <row r="200" spans="1:25">
      <c r="A200" s="322"/>
      <c r="B200" s="189" t="s">
        <v>176</v>
      </c>
      <c r="C200" s="217"/>
      <c r="D200" s="209"/>
      <c r="E200" s="223"/>
      <c r="F200" s="192"/>
      <c r="G200" s="192"/>
      <c r="H200" s="193"/>
      <c r="I200" s="198"/>
      <c r="J200" s="197"/>
      <c r="K200" s="199"/>
      <c r="L200" s="195"/>
      <c r="M200" s="190"/>
      <c r="N200" s="225"/>
      <c r="O200" s="217"/>
      <c r="P200" s="196"/>
      <c r="Q200" s="322"/>
      <c r="R200" s="322"/>
      <c r="S200" s="322"/>
      <c r="T200" s="322"/>
      <c r="U200" s="322"/>
      <c r="V200" s="322"/>
      <c r="W200" s="322"/>
      <c r="X200" s="322">
        <f t="shared" si="15"/>
        <v>0</v>
      </c>
      <c r="Y200" s="322">
        <f t="shared" si="16"/>
        <v>0</v>
      </c>
    </row>
    <row r="201" spans="1:25">
      <c r="A201" s="322"/>
      <c r="B201" s="189" t="s">
        <v>177</v>
      </c>
      <c r="C201" s="217"/>
      <c r="D201" s="209"/>
      <c r="E201" s="223"/>
      <c r="F201" s="192">
        <f>$L$6</f>
        <v>0.12055342465753426</v>
      </c>
      <c r="G201" s="192"/>
      <c r="H201" s="193"/>
      <c r="I201" s="198"/>
      <c r="J201" s="197"/>
      <c r="K201" s="199"/>
      <c r="L201" s="195"/>
      <c r="M201" s="209"/>
      <c r="N201" s="195"/>
      <c r="O201" s="217"/>
      <c r="P201" s="196"/>
      <c r="Q201" s="322"/>
      <c r="R201" s="322"/>
      <c r="S201" s="322"/>
      <c r="T201" s="322"/>
      <c r="U201" s="322"/>
      <c r="V201" s="322"/>
      <c r="W201" s="322"/>
      <c r="X201" s="322">
        <f t="shared" si="15"/>
        <v>0.12055342465753426</v>
      </c>
      <c r="Y201" s="322">
        <f t="shared" si="16"/>
        <v>0.12055342465753426</v>
      </c>
    </row>
    <row r="202" spans="1:25">
      <c r="A202" s="322"/>
      <c r="B202" s="189" t="s">
        <v>178</v>
      </c>
      <c r="C202" s="217"/>
      <c r="D202" s="209"/>
      <c r="E202" s="223"/>
      <c r="F202" s="192"/>
      <c r="G202" s="192"/>
      <c r="H202" s="193"/>
      <c r="I202" s="198"/>
      <c r="J202" s="197"/>
      <c r="K202" s="197"/>
      <c r="L202" s="197"/>
      <c r="M202" s="209"/>
      <c r="N202" s="195"/>
      <c r="O202" s="217"/>
      <c r="P202" s="196"/>
      <c r="Q202" s="322"/>
      <c r="R202" s="322"/>
      <c r="S202" s="322"/>
      <c r="T202" s="322"/>
      <c r="U202" s="322"/>
      <c r="V202" s="322"/>
      <c r="W202" s="322"/>
      <c r="X202" s="322">
        <f t="shared" si="15"/>
        <v>0</v>
      </c>
      <c r="Y202" s="322">
        <f t="shared" si="16"/>
        <v>0</v>
      </c>
    </row>
    <row r="203" spans="1:25">
      <c r="A203" s="322"/>
      <c r="B203" s="189" t="s">
        <v>179</v>
      </c>
      <c r="C203" s="217"/>
      <c r="D203" s="209"/>
      <c r="E203" s="223"/>
      <c r="F203" s="192">
        <f>$L$6</f>
        <v>0.12055342465753426</v>
      </c>
      <c r="G203" s="192"/>
      <c r="H203" s="193"/>
      <c r="I203" s="198"/>
      <c r="J203" s="197"/>
      <c r="K203" s="199"/>
      <c r="L203" s="195"/>
      <c r="M203" s="209"/>
      <c r="N203" s="195"/>
      <c r="O203" s="217"/>
      <c r="P203" s="196"/>
      <c r="Q203" s="322"/>
      <c r="R203" s="322"/>
      <c r="S203" s="322"/>
      <c r="T203" s="322"/>
      <c r="U203" s="322"/>
      <c r="V203" s="322"/>
      <c r="W203" s="322"/>
      <c r="X203" s="322">
        <f t="shared" si="15"/>
        <v>0.12055342465753426</v>
      </c>
      <c r="Y203" s="322">
        <f t="shared" si="16"/>
        <v>0.12055342465753426</v>
      </c>
    </row>
    <row r="204" spans="1:25">
      <c r="A204" s="322"/>
      <c r="B204" s="189" t="s">
        <v>180</v>
      </c>
      <c r="C204" s="217"/>
      <c r="D204" s="209"/>
      <c r="E204" s="223"/>
      <c r="F204" s="192"/>
      <c r="G204" s="192"/>
      <c r="H204" s="193"/>
      <c r="I204" s="198"/>
      <c r="J204" s="197"/>
      <c r="K204" s="197"/>
      <c r="L204" s="197"/>
      <c r="M204" s="209"/>
      <c r="N204" s="195"/>
      <c r="O204" s="217"/>
      <c r="P204" s="196"/>
      <c r="Q204" s="322"/>
      <c r="R204" s="322"/>
      <c r="S204" s="322"/>
      <c r="T204" s="322"/>
      <c r="U204" s="322"/>
      <c r="V204" s="322"/>
      <c r="W204" s="322"/>
      <c r="X204" s="322">
        <f t="shared" si="15"/>
        <v>0</v>
      </c>
      <c r="Y204" s="322">
        <f t="shared" si="16"/>
        <v>0</v>
      </c>
    </row>
    <row r="205" spans="1:25">
      <c r="A205" s="322"/>
      <c r="B205" s="189" t="s">
        <v>181</v>
      </c>
      <c r="C205" s="217"/>
      <c r="D205" s="209"/>
      <c r="E205" s="223"/>
      <c r="F205" s="192">
        <f>$L$6</f>
        <v>0.12055342465753426</v>
      </c>
      <c r="G205" s="192">
        <f>$L$8</f>
        <v>8.0630640000000003E-2</v>
      </c>
      <c r="H205" s="193"/>
      <c r="I205" s="198"/>
      <c r="J205" s="197">
        <f>$L$15</f>
        <v>2.5499999999999998E-2</v>
      </c>
      <c r="K205" s="226"/>
      <c r="L205" s="226"/>
      <c r="M205" s="209"/>
      <c r="N205" s="195"/>
      <c r="O205" s="217"/>
      <c r="P205" s="196"/>
      <c r="Q205" s="322"/>
      <c r="R205" s="322"/>
      <c r="S205" s="322"/>
      <c r="T205" s="322"/>
      <c r="U205" s="322"/>
      <c r="V205" s="322"/>
      <c r="W205" s="322"/>
      <c r="X205" s="322">
        <f t="shared" si="15"/>
        <v>0.37968406465753424</v>
      </c>
      <c r="Y205" s="322">
        <f t="shared" si="16"/>
        <v>0.4051840646575342</v>
      </c>
    </row>
    <row r="206" spans="1:25">
      <c r="A206" s="322"/>
      <c r="B206" s="189" t="s">
        <v>182</v>
      </c>
      <c r="C206" s="227">
        <f>$L$3</f>
        <v>1</v>
      </c>
      <c r="D206" s="209"/>
      <c r="E206" s="223">
        <f>$L$11</f>
        <v>1.89</v>
      </c>
      <c r="F206" s="192"/>
      <c r="G206" s="192">
        <f>$L$8</f>
        <v>8.0630640000000003E-2</v>
      </c>
      <c r="H206" s="193"/>
      <c r="I206" s="198">
        <f>$L$13</f>
        <v>0.22</v>
      </c>
      <c r="J206" s="197">
        <f>$L$15</f>
        <v>2.5499999999999998E-2</v>
      </c>
      <c r="K206" s="197"/>
      <c r="L206" s="226"/>
      <c r="M206" s="209"/>
      <c r="N206" s="197">
        <f>$L$19</f>
        <v>0.55000000000000004</v>
      </c>
      <c r="O206" s="217"/>
      <c r="P206" s="196"/>
      <c r="Q206" s="322"/>
      <c r="R206" s="322"/>
      <c r="S206" s="322"/>
      <c r="T206" s="322"/>
      <c r="U206" s="322"/>
      <c r="V206" s="322"/>
      <c r="W206" s="322"/>
      <c r="X206" s="322">
        <f t="shared" si="15"/>
        <v>8.5391306399999998</v>
      </c>
      <c r="Y206" s="322">
        <f t="shared" si="16"/>
        <v>9.3346306400000003</v>
      </c>
    </row>
    <row r="207" spans="1:25">
      <c r="A207" s="322"/>
      <c r="B207" s="189" t="s">
        <v>183</v>
      </c>
      <c r="C207" s="227"/>
      <c r="D207" s="209"/>
      <c r="E207" s="223"/>
      <c r="F207" s="192">
        <f>$L$6</f>
        <v>0.12055342465753426</v>
      </c>
      <c r="G207" s="192">
        <f>$L$8</f>
        <v>8.0630640000000003E-2</v>
      </c>
      <c r="H207" s="193"/>
      <c r="I207" s="191"/>
      <c r="J207" s="197">
        <f>$L$15</f>
        <v>2.5499999999999998E-2</v>
      </c>
      <c r="K207" s="197"/>
      <c r="L207" s="226"/>
      <c r="M207" s="209"/>
      <c r="N207" s="191"/>
      <c r="O207" s="220">
        <f>$L$4</f>
        <v>0.99900000000000011</v>
      </c>
      <c r="P207" s="196"/>
      <c r="Q207" s="322"/>
      <c r="R207" s="322"/>
      <c r="S207" s="322"/>
      <c r="T207" s="322"/>
      <c r="U207" s="322"/>
      <c r="V207" s="322"/>
      <c r="W207" s="322"/>
      <c r="X207" s="322">
        <f t="shared" si="15"/>
        <v>1.3786840646575342</v>
      </c>
      <c r="Y207" s="322">
        <f t="shared" si="16"/>
        <v>1.4041840646575343</v>
      </c>
    </row>
    <row r="208" spans="1:25">
      <c r="A208" s="322"/>
      <c r="B208" s="189" t="s">
        <v>184</v>
      </c>
      <c r="C208" s="227"/>
      <c r="D208" s="209"/>
      <c r="E208" s="223"/>
      <c r="F208" s="192"/>
      <c r="G208" s="192">
        <f>$L$8</f>
        <v>8.0630640000000003E-2</v>
      </c>
      <c r="H208" s="193"/>
      <c r="I208" s="194"/>
      <c r="J208" s="197">
        <f>$L$15</f>
        <v>2.5499999999999998E-2</v>
      </c>
      <c r="K208" s="200"/>
      <c r="L208" s="195"/>
      <c r="M208" s="209"/>
      <c r="N208" s="195"/>
      <c r="O208" s="217"/>
      <c r="P208" s="196"/>
      <c r="Q208" s="322"/>
      <c r="R208" s="322"/>
      <c r="S208" s="322"/>
      <c r="T208" s="322"/>
      <c r="U208" s="322"/>
      <c r="V208" s="322"/>
      <c r="W208" s="322"/>
      <c r="X208" s="322">
        <f t="shared" si="15"/>
        <v>0.25913063999999997</v>
      </c>
      <c r="Y208" s="322">
        <f t="shared" si="16"/>
        <v>0.28463063999999999</v>
      </c>
    </row>
    <row r="209" spans="1:25">
      <c r="A209" s="322"/>
      <c r="B209" s="189" t="s">
        <v>185</v>
      </c>
      <c r="C209" s="217"/>
      <c r="D209" s="209"/>
      <c r="E209" s="223"/>
      <c r="F209" s="192">
        <f>$L$6</f>
        <v>0.12055342465753426</v>
      </c>
      <c r="G209" s="192"/>
      <c r="H209" s="193"/>
      <c r="I209" s="194"/>
      <c r="J209" s="197"/>
      <c r="K209" s="199"/>
      <c r="L209" s="195"/>
      <c r="M209" s="209"/>
      <c r="N209" s="195"/>
      <c r="O209" s="217"/>
      <c r="P209" s="196"/>
      <c r="Q209" s="322"/>
      <c r="R209" s="322"/>
      <c r="S209" s="322"/>
      <c r="T209" s="322"/>
      <c r="U209" s="322"/>
      <c r="V209" s="322"/>
      <c r="W209" s="322"/>
      <c r="X209" s="322">
        <f t="shared" si="15"/>
        <v>0.12055342465753426</v>
      </c>
      <c r="Y209" s="322">
        <f t="shared" si="16"/>
        <v>0.12055342465753426</v>
      </c>
    </row>
    <row r="210" spans="1:25">
      <c r="A210" s="322"/>
      <c r="B210" s="230" t="s">
        <v>186</v>
      </c>
      <c r="C210" s="217"/>
      <c r="D210" s="209"/>
      <c r="E210" s="193"/>
      <c r="F210" s="192"/>
      <c r="G210" s="192"/>
      <c r="H210" s="193"/>
      <c r="I210" s="195"/>
      <c r="J210" s="197"/>
      <c r="K210" s="195"/>
      <c r="L210" s="195"/>
      <c r="M210" s="209"/>
      <c r="N210" s="195"/>
      <c r="O210" s="217"/>
      <c r="P210" s="196"/>
      <c r="Q210" s="322"/>
      <c r="R210" s="322"/>
      <c r="S210" s="322"/>
      <c r="T210" s="322"/>
      <c r="U210" s="322"/>
      <c r="V210" s="322"/>
      <c r="W210" s="322"/>
      <c r="X210" s="322">
        <f t="shared" si="15"/>
        <v>0</v>
      </c>
      <c r="Y210" s="322">
        <f t="shared" si="16"/>
        <v>0</v>
      </c>
    </row>
    <row r="211" spans="1:25">
      <c r="A211" s="322"/>
      <c r="B211" s="189" t="s">
        <v>187</v>
      </c>
      <c r="C211" s="217"/>
      <c r="D211" s="209"/>
      <c r="E211" s="193"/>
      <c r="F211" s="192">
        <f>$L$6</f>
        <v>0.12055342465753426</v>
      </c>
      <c r="G211" s="192"/>
      <c r="H211" s="193"/>
      <c r="I211" s="195"/>
      <c r="J211" s="197"/>
      <c r="K211" s="195"/>
      <c r="L211" s="195"/>
      <c r="M211" s="190"/>
      <c r="N211" s="195"/>
      <c r="O211" s="217"/>
      <c r="P211" s="196"/>
      <c r="Q211" s="322"/>
      <c r="R211" s="322"/>
      <c r="S211" s="322"/>
      <c r="T211" s="322"/>
      <c r="U211" s="322"/>
      <c r="V211" s="322"/>
      <c r="W211" s="322"/>
      <c r="X211" s="322">
        <f t="shared" si="15"/>
        <v>0.12055342465753426</v>
      </c>
      <c r="Y211" s="322">
        <f t="shared" si="16"/>
        <v>0.12055342465753426</v>
      </c>
    </row>
    <row r="212" spans="1:25">
      <c r="A212" s="322"/>
      <c r="B212" s="189" t="s">
        <v>188</v>
      </c>
      <c r="C212" s="217"/>
      <c r="D212" s="209"/>
      <c r="E212" s="193"/>
      <c r="F212" s="192"/>
      <c r="G212" s="192"/>
      <c r="H212" s="193"/>
      <c r="I212" s="195"/>
      <c r="J212" s="197"/>
      <c r="K212" s="195"/>
      <c r="L212" s="195"/>
      <c r="M212" s="190"/>
      <c r="N212" s="195"/>
      <c r="O212" s="217"/>
      <c r="P212" s="196"/>
      <c r="Q212" s="322"/>
      <c r="R212" s="322"/>
      <c r="S212" s="322"/>
      <c r="T212" s="322"/>
      <c r="U212" s="322"/>
      <c r="V212" s="322"/>
      <c r="W212" s="322"/>
      <c r="X212" s="322">
        <f t="shared" si="15"/>
        <v>0</v>
      </c>
      <c r="Y212" s="322">
        <f t="shared" si="16"/>
        <v>0</v>
      </c>
    </row>
    <row r="213" spans="1:25">
      <c r="A213" s="322"/>
      <c r="B213" s="189" t="s">
        <v>189</v>
      </c>
      <c r="C213" s="217"/>
      <c r="D213" s="209"/>
      <c r="E213" s="223"/>
      <c r="F213" s="192">
        <f>$L$6</f>
        <v>0.12055342465753426</v>
      </c>
      <c r="G213" s="192"/>
      <c r="H213" s="193"/>
      <c r="I213" s="191"/>
      <c r="J213" s="197"/>
      <c r="K213" s="195"/>
      <c r="L213" s="195"/>
      <c r="M213" s="190"/>
      <c r="N213" s="195"/>
      <c r="O213" s="217"/>
      <c r="P213" s="196"/>
      <c r="Q213" s="322"/>
      <c r="R213" s="322"/>
      <c r="S213" s="322"/>
      <c r="T213" s="322"/>
      <c r="U213" s="322"/>
      <c r="V213" s="322"/>
      <c r="W213" s="322"/>
      <c r="X213" s="322">
        <f t="shared" si="15"/>
        <v>0.12055342465753426</v>
      </c>
      <c r="Y213" s="322">
        <f t="shared" si="16"/>
        <v>0.12055342465753426</v>
      </c>
    </row>
    <row r="214" spans="1:25">
      <c r="A214" s="322"/>
      <c r="B214" s="189" t="s">
        <v>190</v>
      </c>
      <c r="C214" s="217"/>
      <c r="D214" s="209"/>
      <c r="E214" s="193"/>
      <c r="F214" s="192"/>
      <c r="G214" s="192"/>
      <c r="H214" s="193"/>
      <c r="I214" s="195"/>
      <c r="J214" s="197"/>
      <c r="K214" s="195"/>
      <c r="L214" s="195"/>
      <c r="M214" s="190"/>
      <c r="N214" s="195"/>
      <c r="O214" s="217"/>
      <c r="P214" s="196"/>
      <c r="Q214" s="322"/>
      <c r="R214" s="322"/>
      <c r="S214" s="322"/>
      <c r="T214" s="322"/>
      <c r="U214" s="322"/>
      <c r="V214" s="322"/>
      <c r="W214" s="322"/>
      <c r="X214" s="322">
        <f t="shared" si="15"/>
        <v>0</v>
      </c>
      <c r="Y214" s="322">
        <f t="shared" si="16"/>
        <v>0</v>
      </c>
    </row>
    <row r="215" spans="1:25">
      <c r="A215" s="322"/>
      <c r="B215" s="189" t="s">
        <v>191</v>
      </c>
      <c r="C215" s="217"/>
      <c r="D215" s="209"/>
      <c r="E215" s="193"/>
      <c r="F215" s="192">
        <f>$L$6</f>
        <v>0.12055342465753426</v>
      </c>
      <c r="G215" s="192"/>
      <c r="H215" s="193"/>
      <c r="I215" s="195"/>
      <c r="J215" s="197"/>
      <c r="K215" s="195"/>
      <c r="L215" s="195"/>
      <c r="M215" s="190"/>
      <c r="N215" s="195"/>
      <c r="O215" s="217"/>
      <c r="P215" s="196"/>
      <c r="Q215" s="322"/>
      <c r="R215" s="322"/>
      <c r="S215" s="322"/>
      <c r="T215" s="322"/>
      <c r="U215" s="322"/>
      <c r="V215" s="322"/>
      <c r="W215" s="322"/>
      <c r="X215" s="322">
        <f t="shared" si="15"/>
        <v>0.12055342465753426</v>
      </c>
      <c r="Y215" s="322">
        <f t="shared" si="16"/>
        <v>0.12055342465753426</v>
      </c>
    </row>
    <row r="216" spans="1:25">
      <c r="A216" s="322"/>
      <c r="B216" s="189" t="s">
        <v>192</v>
      </c>
      <c r="C216" s="217"/>
      <c r="D216" s="209"/>
      <c r="E216" s="193"/>
      <c r="F216" s="192"/>
      <c r="G216" s="192"/>
      <c r="H216" s="193"/>
      <c r="I216" s="195"/>
      <c r="J216" s="197"/>
      <c r="K216" s="195"/>
      <c r="L216" s="195"/>
      <c r="M216" s="190"/>
      <c r="N216" s="195"/>
      <c r="O216" s="217"/>
      <c r="P216" s="196"/>
      <c r="Q216" s="322"/>
      <c r="R216" s="322"/>
      <c r="S216" s="322"/>
      <c r="T216" s="322"/>
      <c r="U216" s="322"/>
      <c r="V216" s="322"/>
      <c r="W216" s="322"/>
      <c r="X216" s="322">
        <f t="shared" si="15"/>
        <v>0</v>
      </c>
      <c r="Y216" s="322">
        <f t="shared" si="16"/>
        <v>0</v>
      </c>
    </row>
    <row r="217" spans="1:25">
      <c r="A217" s="322"/>
      <c r="B217" s="189" t="s">
        <v>193</v>
      </c>
      <c r="C217" s="217"/>
      <c r="D217" s="209"/>
      <c r="E217" s="193"/>
      <c r="F217" s="192">
        <f>$L$6</f>
        <v>0.12055342465753426</v>
      </c>
      <c r="G217" s="192"/>
      <c r="H217" s="193"/>
      <c r="I217" s="195"/>
      <c r="J217" s="197"/>
      <c r="K217" s="195"/>
      <c r="L217" s="191"/>
      <c r="M217" s="190"/>
      <c r="N217" s="195"/>
      <c r="O217" s="217"/>
      <c r="P217" s="196"/>
      <c r="Q217" s="322"/>
      <c r="R217" s="322"/>
      <c r="S217" s="322"/>
      <c r="T217" s="322"/>
      <c r="U217" s="322"/>
      <c r="V217" s="322"/>
      <c r="W217" s="322"/>
      <c r="X217" s="322">
        <f t="shared" si="15"/>
        <v>0.12055342465753426</v>
      </c>
      <c r="Y217" s="322">
        <f t="shared" si="16"/>
        <v>0.12055342465753426</v>
      </c>
    </row>
    <row r="218" spans="1:25">
      <c r="A218" s="322"/>
      <c r="B218" s="189" t="s">
        <v>194</v>
      </c>
      <c r="C218" s="217"/>
      <c r="D218" s="209"/>
      <c r="E218" s="193"/>
      <c r="F218" s="192"/>
      <c r="G218" s="192"/>
      <c r="H218" s="193"/>
      <c r="I218" s="195"/>
      <c r="J218" s="197"/>
      <c r="K218" s="195"/>
      <c r="L218" s="191"/>
      <c r="M218" s="190"/>
      <c r="N218" s="195"/>
      <c r="O218" s="217"/>
      <c r="P218" s="196"/>
      <c r="Q218" s="322"/>
      <c r="R218" s="322"/>
      <c r="S218" s="322"/>
      <c r="T218" s="322"/>
      <c r="U218" s="322"/>
      <c r="V218" s="322"/>
      <c r="W218" s="322"/>
      <c r="X218" s="322">
        <f t="shared" si="15"/>
        <v>0</v>
      </c>
      <c r="Y218" s="322">
        <f t="shared" si="16"/>
        <v>0</v>
      </c>
    </row>
    <row r="219" spans="1:25">
      <c r="A219" s="322"/>
      <c r="B219" s="189" t="s">
        <v>195</v>
      </c>
      <c r="C219" s="217"/>
      <c r="D219" s="209"/>
      <c r="E219" s="193"/>
      <c r="F219" s="192">
        <f>$L$6</f>
        <v>0.12055342465753426</v>
      </c>
      <c r="G219" s="192"/>
      <c r="H219" s="193"/>
      <c r="I219" s="195"/>
      <c r="J219" s="197"/>
      <c r="K219" s="195"/>
      <c r="L219" s="191"/>
      <c r="M219" s="190"/>
      <c r="N219" s="195"/>
      <c r="O219" s="217"/>
      <c r="P219" s="196"/>
      <c r="Q219" s="322"/>
      <c r="R219" s="322"/>
      <c r="S219" s="322"/>
      <c r="T219" s="322"/>
      <c r="U219" s="322"/>
      <c r="V219" s="322"/>
      <c r="W219" s="322"/>
      <c r="X219" s="322">
        <f t="shared" si="15"/>
        <v>0.12055342465753426</v>
      </c>
      <c r="Y219" s="322">
        <f t="shared" si="16"/>
        <v>0.12055342465753426</v>
      </c>
    </row>
    <row r="220" spans="1:25">
      <c r="A220" s="322"/>
      <c r="B220" s="189" t="s">
        <v>196</v>
      </c>
      <c r="C220" s="217"/>
      <c r="D220" s="209"/>
      <c r="E220" s="193"/>
      <c r="F220" s="192"/>
      <c r="G220" s="192"/>
      <c r="H220" s="193"/>
      <c r="I220" s="195"/>
      <c r="J220" s="197"/>
      <c r="K220" s="195"/>
      <c r="L220" s="191"/>
      <c r="M220" s="190"/>
      <c r="N220" s="195"/>
      <c r="O220" s="217"/>
      <c r="P220" s="196"/>
      <c r="Q220" s="322"/>
      <c r="R220" s="322"/>
      <c r="S220" s="322"/>
      <c r="T220" s="322"/>
      <c r="U220" s="322"/>
      <c r="V220" s="322"/>
      <c r="W220" s="322"/>
      <c r="X220" s="322">
        <f t="shared" si="15"/>
        <v>0</v>
      </c>
      <c r="Y220" s="322">
        <f t="shared" si="16"/>
        <v>0</v>
      </c>
    </row>
    <row r="221" spans="1:25">
      <c r="A221" s="322"/>
      <c r="B221" s="189" t="s">
        <v>197</v>
      </c>
      <c r="C221" s="227">
        <f>$L$3*1</f>
        <v>1</v>
      </c>
      <c r="D221" s="231">
        <f>$L$5</f>
        <v>1.5956164383561646</v>
      </c>
      <c r="E221" s="223">
        <f>$L$11</f>
        <v>1.89</v>
      </c>
      <c r="F221" s="192">
        <f>$L$6</f>
        <v>0.12055342465753426</v>
      </c>
      <c r="G221" s="192">
        <f t="shared" ref="G221:G234" si="17">$L$8</f>
        <v>8.0630640000000003E-2</v>
      </c>
      <c r="H221" s="193"/>
      <c r="I221" s="198">
        <f>$L$13</f>
        <v>0.22</v>
      </c>
      <c r="J221" s="197">
        <f t="shared" ref="J221:J234" si="18">$L$15</f>
        <v>2.5499999999999998E-2</v>
      </c>
      <c r="K221" s="200"/>
      <c r="L221" s="197">
        <f>$L$18</f>
        <v>2E-3</v>
      </c>
      <c r="M221" s="209">
        <f t="shared" ref="M221:M234" si="19">0.16</f>
        <v>0.16</v>
      </c>
      <c r="N221" s="195"/>
      <c r="O221" s="217"/>
      <c r="P221" s="196"/>
      <c r="Q221" s="322"/>
      <c r="R221" s="322"/>
      <c r="S221" s="322"/>
      <c r="T221" s="322"/>
      <c r="U221" s="322"/>
      <c r="V221" s="322"/>
      <c r="W221" s="322"/>
      <c r="X221" s="322">
        <f t="shared" si="15"/>
        <v>6.5793005030136982</v>
      </c>
      <c r="Y221" s="322">
        <f t="shared" si="16"/>
        <v>6.8268005030136987</v>
      </c>
    </row>
    <row r="222" spans="1:25">
      <c r="A222" s="322"/>
      <c r="B222" s="189" t="s">
        <v>198</v>
      </c>
      <c r="C222" s="227">
        <f>$L$3*1</f>
        <v>1</v>
      </c>
      <c r="D222" s="231">
        <f>$L$5</f>
        <v>1.5956164383561646</v>
      </c>
      <c r="E222" s="193"/>
      <c r="F222" s="192"/>
      <c r="G222" s="192">
        <f t="shared" si="17"/>
        <v>8.0630640000000003E-2</v>
      </c>
      <c r="H222" s="193"/>
      <c r="I222" s="195"/>
      <c r="J222" s="197">
        <f t="shared" si="18"/>
        <v>2.5499999999999998E-2</v>
      </c>
      <c r="K222" s="200">
        <f>$L$17</f>
        <v>1.6</v>
      </c>
      <c r="L222" s="197">
        <f>$L$18</f>
        <v>2E-3</v>
      </c>
      <c r="M222" s="209">
        <f t="shared" si="19"/>
        <v>0.16</v>
      </c>
      <c r="N222" s="195"/>
      <c r="O222" s="217"/>
      <c r="P222" s="196"/>
      <c r="Q222" s="322"/>
      <c r="R222" s="322"/>
      <c r="S222" s="322"/>
      <c r="T222" s="322"/>
      <c r="U222" s="322"/>
      <c r="V222" s="322"/>
      <c r="W222" s="322"/>
      <c r="X222" s="322">
        <f t="shared" si="15"/>
        <v>4.6287470783561648</v>
      </c>
      <c r="Y222" s="322">
        <f t="shared" si="16"/>
        <v>4.6562470783561647</v>
      </c>
    </row>
    <row r="223" spans="1:25">
      <c r="A223" s="322"/>
      <c r="B223" s="189" t="s">
        <v>199</v>
      </c>
      <c r="C223" s="217"/>
      <c r="D223" s="209"/>
      <c r="E223" s="193"/>
      <c r="F223" s="192">
        <f>$L$6</f>
        <v>0.12055342465753426</v>
      </c>
      <c r="G223" s="192">
        <f t="shared" si="17"/>
        <v>8.0630640000000003E-2</v>
      </c>
      <c r="H223" s="193"/>
      <c r="I223" s="195"/>
      <c r="J223" s="197">
        <f t="shared" si="18"/>
        <v>2.5499999999999998E-2</v>
      </c>
      <c r="K223" s="200">
        <f>$L$17</f>
        <v>1.6</v>
      </c>
      <c r="L223" s="197">
        <f>$L$18</f>
        <v>2E-3</v>
      </c>
      <c r="M223" s="209">
        <f t="shared" si="19"/>
        <v>0.16</v>
      </c>
      <c r="N223" s="195"/>
      <c r="O223" s="217"/>
      <c r="P223" s="196"/>
      <c r="Q223" s="322"/>
      <c r="R223" s="322"/>
      <c r="S223" s="322"/>
      <c r="T223" s="322"/>
      <c r="U223" s="322"/>
      <c r="V223" s="322"/>
      <c r="W223" s="322"/>
      <c r="X223" s="322">
        <f t="shared" si="15"/>
        <v>2.1536840646575346</v>
      </c>
      <c r="Y223" s="322">
        <f t="shared" si="16"/>
        <v>2.1811840646575344</v>
      </c>
    </row>
    <row r="224" spans="1:25">
      <c r="A224" s="322"/>
      <c r="B224" s="189" t="s">
        <v>200</v>
      </c>
      <c r="C224" s="217"/>
      <c r="D224" s="209"/>
      <c r="E224" s="193"/>
      <c r="F224" s="192"/>
      <c r="G224" s="192">
        <f t="shared" si="17"/>
        <v>8.0630640000000003E-2</v>
      </c>
      <c r="H224" s="193"/>
      <c r="I224" s="195"/>
      <c r="J224" s="197">
        <f t="shared" si="18"/>
        <v>2.5499999999999998E-2</v>
      </c>
      <c r="K224" s="200"/>
      <c r="L224" s="195"/>
      <c r="M224" s="209">
        <f>0.16</f>
        <v>0.16</v>
      </c>
      <c r="N224" s="195"/>
      <c r="O224" s="220">
        <f>$L$4</f>
        <v>0.99900000000000011</v>
      </c>
      <c r="P224" s="196"/>
      <c r="Q224" s="322"/>
      <c r="R224" s="322"/>
      <c r="S224" s="322"/>
      <c r="T224" s="322"/>
      <c r="U224" s="322"/>
      <c r="V224" s="322"/>
      <c r="W224" s="322"/>
      <c r="X224" s="322">
        <f t="shared" si="15"/>
        <v>1.4181306400000002</v>
      </c>
      <c r="Y224" s="322">
        <f t="shared" si="16"/>
        <v>1.4436306400000001</v>
      </c>
    </row>
    <row r="225" spans="1:25">
      <c r="A225" s="322"/>
      <c r="B225" s="189" t="s">
        <v>201</v>
      </c>
      <c r="C225" s="227"/>
      <c r="D225" s="209"/>
      <c r="E225" s="223"/>
      <c r="F225" s="192">
        <f>$L$6</f>
        <v>0.12055342465753426</v>
      </c>
      <c r="G225" s="192">
        <f t="shared" si="17"/>
        <v>8.0630640000000003E-2</v>
      </c>
      <c r="H225" s="193">
        <f>$L$9</f>
        <v>0.69</v>
      </c>
      <c r="I225" s="191"/>
      <c r="J225" s="197">
        <f t="shared" si="18"/>
        <v>2.5499999999999998E-2</v>
      </c>
      <c r="K225" s="195"/>
      <c r="L225" s="195"/>
      <c r="M225" s="209">
        <f t="shared" si="19"/>
        <v>0.16</v>
      </c>
      <c r="N225" s="195"/>
      <c r="O225" s="217"/>
      <c r="P225" s="196"/>
      <c r="Q225" s="322"/>
      <c r="R225" s="322"/>
      <c r="S225" s="322"/>
      <c r="T225" s="322"/>
      <c r="U225" s="322"/>
      <c r="V225" s="322"/>
      <c r="W225" s="322"/>
      <c r="X225" s="322">
        <f t="shared" si="15"/>
        <v>1.2296840646575342</v>
      </c>
      <c r="Y225" s="322">
        <f t="shared" si="16"/>
        <v>1.2551840646575341</v>
      </c>
    </row>
    <row r="226" spans="1:25">
      <c r="A226" s="322"/>
      <c r="B226" s="189" t="s">
        <v>202</v>
      </c>
      <c r="C226" s="227"/>
      <c r="D226" s="209"/>
      <c r="E226" s="223"/>
      <c r="F226" s="192"/>
      <c r="G226" s="192">
        <f t="shared" si="17"/>
        <v>8.0630640000000003E-2</v>
      </c>
      <c r="H226" s="193">
        <f>$L$10</f>
        <v>0.8</v>
      </c>
      <c r="I226" s="198">
        <f>$L$13</f>
        <v>0.22</v>
      </c>
      <c r="J226" s="197">
        <f t="shared" si="18"/>
        <v>2.5499999999999998E-2</v>
      </c>
      <c r="K226" s="195"/>
      <c r="L226" s="195"/>
      <c r="M226" s="209">
        <f t="shared" si="19"/>
        <v>0.16</v>
      </c>
      <c r="N226" s="195"/>
      <c r="O226" s="217"/>
      <c r="P226" s="196"/>
      <c r="Q226" s="322"/>
      <c r="R226" s="322"/>
      <c r="S226" s="322"/>
      <c r="T226" s="322"/>
      <c r="U226" s="322"/>
      <c r="V226" s="322"/>
      <c r="W226" s="322"/>
      <c r="X226" s="322">
        <f t="shared" si="15"/>
        <v>2.75913064</v>
      </c>
      <c r="Y226" s="322">
        <f t="shared" si="16"/>
        <v>3.0046306400000002</v>
      </c>
    </row>
    <row r="227" spans="1:25">
      <c r="A227" s="322"/>
      <c r="B227" s="189" t="s">
        <v>203</v>
      </c>
      <c r="C227" s="217"/>
      <c r="D227" s="209"/>
      <c r="E227" s="193"/>
      <c r="F227" s="192">
        <f>$L$6</f>
        <v>0.12055342465753426</v>
      </c>
      <c r="G227" s="192">
        <f t="shared" si="17"/>
        <v>8.0630640000000003E-2</v>
      </c>
      <c r="H227" s="193"/>
      <c r="I227" s="195"/>
      <c r="J227" s="197">
        <f t="shared" si="18"/>
        <v>2.5499999999999998E-2</v>
      </c>
      <c r="K227" s="195"/>
      <c r="L227" s="195"/>
      <c r="M227" s="209">
        <f t="shared" si="19"/>
        <v>0.16</v>
      </c>
      <c r="N227" s="195"/>
      <c r="O227" s="217"/>
      <c r="P227" s="196"/>
      <c r="Q227" s="322"/>
      <c r="R227" s="322"/>
      <c r="S227" s="322"/>
      <c r="T227" s="322"/>
      <c r="U227" s="322"/>
      <c r="V227" s="322"/>
      <c r="W227" s="322"/>
      <c r="X227" s="322">
        <f t="shared" si="15"/>
        <v>0.53968406465753427</v>
      </c>
      <c r="Y227" s="322">
        <f t="shared" si="16"/>
        <v>0.56518406465753424</v>
      </c>
    </row>
    <row r="228" spans="1:25">
      <c r="A228" s="322"/>
      <c r="B228" s="189" t="s">
        <v>204</v>
      </c>
      <c r="C228" s="217"/>
      <c r="D228" s="209"/>
      <c r="E228" s="223">
        <f>$L$11</f>
        <v>1.89</v>
      </c>
      <c r="F228" s="192"/>
      <c r="G228" s="192">
        <f t="shared" si="17"/>
        <v>8.0630640000000003E-2</v>
      </c>
      <c r="H228" s="193"/>
      <c r="I228" s="195"/>
      <c r="J228" s="197">
        <f t="shared" si="18"/>
        <v>2.5499999999999998E-2</v>
      </c>
      <c r="K228" s="195"/>
      <c r="L228" s="195"/>
      <c r="M228" s="209">
        <f t="shared" si="19"/>
        <v>0.16</v>
      </c>
      <c r="N228" s="195"/>
      <c r="O228" s="217"/>
      <c r="P228" s="196"/>
      <c r="Q228" s="322"/>
      <c r="R228" s="322"/>
      <c r="S228" s="322"/>
      <c r="T228" s="322"/>
      <c r="U228" s="322"/>
      <c r="V228" s="322"/>
      <c r="W228" s="322"/>
      <c r="X228" s="322">
        <f t="shared" si="15"/>
        <v>2.3091306400000002</v>
      </c>
      <c r="Y228" s="322">
        <f t="shared" si="16"/>
        <v>2.3346306400000003</v>
      </c>
    </row>
    <row r="229" spans="1:25">
      <c r="A229" s="322"/>
      <c r="B229" s="189" t="s">
        <v>205</v>
      </c>
      <c r="C229" s="217"/>
      <c r="D229" s="209"/>
      <c r="E229" s="193"/>
      <c r="F229" s="192">
        <f>$L$6</f>
        <v>0.12055342465753426</v>
      </c>
      <c r="G229" s="192">
        <f t="shared" si="17"/>
        <v>8.0630640000000003E-2</v>
      </c>
      <c r="H229" s="193"/>
      <c r="I229" s="198"/>
      <c r="J229" s="197">
        <f t="shared" si="18"/>
        <v>2.5499999999999998E-2</v>
      </c>
      <c r="K229" s="195"/>
      <c r="L229" s="195"/>
      <c r="M229" s="209">
        <f t="shared" si="19"/>
        <v>0.16</v>
      </c>
      <c r="N229" s="197">
        <f>$L$19</f>
        <v>0.55000000000000004</v>
      </c>
      <c r="O229" s="217"/>
      <c r="P229" s="196"/>
      <c r="Q229" s="322"/>
      <c r="R229" s="322"/>
      <c r="S229" s="322"/>
      <c r="T229" s="322"/>
      <c r="U229" s="322"/>
      <c r="V229" s="322"/>
      <c r="W229" s="322"/>
      <c r="X229" s="322">
        <f t="shared" si="15"/>
        <v>4.3896840646575344</v>
      </c>
      <c r="Y229" s="322">
        <f t="shared" si="16"/>
        <v>4.9651840646575343</v>
      </c>
    </row>
    <row r="230" spans="1:25">
      <c r="A230" s="322"/>
      <c r="B230" s="189" t="s">
        <v>206</v>
      </c>
      <c r="C230" s="217"/>
      <c r="D230" s="209"/>
      <c r="E230" s="193"/>
      <c r="F230" s="192"/>
      <c r="G230" s="192">
        <f t="shared" si="17"/>
        <v>8.0630640000000003E-2</v>
      </c>
      <c r="H230" s="193"/>
      <c r="I230" s="195"/>
      <c r="J230" s="197">
        <f t="shared" si="18"/>
        <v>2.5499999999999998E-2</v>
      </c>
      <c r="K230" s="195"/>
      <c r="L230" s="195"/>
      <c r="M230" s="209">
        <f t="shared" si="19"/>
        <v>0.16</v>
      </c>
      <c r="N230" s="195"/>
      <c r="O230" s="217"/>
      <c r="P230" s="196"/>
      <c r="Q230" s="322"/>
      <c r="R230" s="322"/>
      <c r="S230" s="322"/>
      <c r="T230" s="322"/>
      <c r="U230" s="322"/>
      <c r="V230" s="322"/>
      <c r="W230" s="322"/>
      <c r="X230" s="322">
        <f t="shared" si="15"/>
        <v>0.41913064</v>
      </c>
      <c r="Y230" s="322">
        <f t="shared" si="16"/>
        <v>0.44463063999999997</v>
      </c>
    </row>
    <row r="231" spans="1:25">
      <c r="A231" s="322"/>
      <c r="B231" s="189" t="s">
        <v>207</v>
      </c>
      <c r="C231" s="217"/>
      <c r="D231" s="209"/>
      <c r="E231" s="193"/>
      <c r="F231" s="192">
        <f>$L$6</f>
        <v>0.12055342465753426</v>
      </c>
      <c r="G231" s="192">
        <f t="shared" si="17"/>
        <v>8.0630640000000003E-2</v>
      </c>
      <c r="H231" s="193"/>
      <c r="I231" s="195"/>
      <c r="J231" s="197">
        <f t="shared" si="18"/>
        <v>2.5499999999999998E-2</v>
      </c>
      <c r="K231" s="195"/>
      <c r="L231" s="195"/>
      <c r="M231" s="209">
        <f t="shared" si="19"/>
        <v>0.16</v>
      </c>
      <c r="N231" s="195"/>
      <c r="O231" s="217"/>
      <c r="P231" s="196"/>
      <c r="Q231" s="322"/>
      <c r="R231" s="322"/>
      <c r="S231" s="322"/>
      <c r="T231" s="322"/>
      <c r="U231" s="322"/>
      <c r="V231" s="322"/>
      <c r="W231" s="322"/>
      <c r="X231" s="322">
        <f t="shared" si="15"/>
        <v>0.53968406465753427</v>
      </c>
      <c r="Y231" s="322">
        <f t="shared" si="16"/>
        <v>0.56518406465753424</v>
      </c>
    </row>
    <row r="232" spans="1:25">
      <c r="A232" s="322"/>
      <c r="B232" s="189" t="s">
        <v>208</v>
      </c>
      <c r="C232" s="217"/>
      <c r="D232" s="209"/>
      <c r="E232" s="193"/>
      <c r="F232" s="192"/>
      <c r="G232" s="192">
        <f t="shared" si="17"/>
        <v>8.0630640000000003E-2</v>
      </c>
      <c r="H232" s="193"/>
      <c r="I232" s="195"/>
      <c r="J232" s="197">
        <f t="shared" si="18"/>
        <v>2.5499999999999998E-2</v>
      </c>
      <c r="K232" s="195"/>
      <c r="L232" s="195"/>
      <c r="M232" s="209">
        <f t="shared" si="19"/>
        <v>0.16</v>
      </c>
      <c r="N232" s="195"/>
      <c r="O232" s="217"/>
      <c r="P232" s="196"/>
      <c r="Q232" s="322"/>
      <c r="R232" s="322"/>
      <c r="S232" s="322"/>
      <c r="T232" s="322"/>
      <c r="U232" s="322"/>
      <c r="V232" s="322"/>
      <c r="W232" s="322"/>
      <c r="X232" s="322">
        <f t="shared" si="15"/>
        <v>0.41913064</v>
      </c>
      <c r="Y232" s="322">
        <f t="shared" si="16"/>
        <v>0.44463063999999997</v>
      </c>
    </row>
    <row r="233" spans="1:25">
      <c r="A233" s="322"/>
      <c r="B233" s="189" t="s">
        <v>209</v>
      </c>
      <c r="C233" s="217"/>
      <c r="D233" s="209"/>
      <c r="E233" s="193"/>
      <c r="F233" s="192">
        <f>$L$6</f>
        <v>0.12055342465753426</v>
      </c>
      <c r="G233" s="192">
        <f t="shared" si="17"/>
        <v>8.0630640000000003E-2</v>
      </c>
      <c r="H233" s="193"/>
      <c r="I233" s="195"/>
      <c r="J233" s="197">
        <f t="shared" si="18"/>
        <v>2.5499999999999998E-2</v>
      </c>
      <c r="K233" s="195"/>
      <c r="L233" s="195"/>
      <c r="M233" s="209">
        <f t="shared" si="19"/>
        <v>0.16</v>
      </c>
      <c r="N233" s="195"/>
      <c r="O233" s="217"/>
      <c r="P233" s="196"/>
      <c r="Q233" s="322"/>
      <c r="R233" s="322"/>
      <c r="S233" s="322"/>
      <c r="T233" s="322"/>
      <c r="U233" s="322"/>
      <c r="V233" s="322"/>
      <c r="W233" s="322"/>
      <c r="X233" s="322">
        <f t="shared" si="15"/>
        <v>0.53968406465753427</v>
      </c>
      <c r="Y233" s="322">
        <f t="shared" si="16"/>
        <v>0.56518406465753424</v>
      </c>
    </row>
    <row r="234" spans="1:25">
      <c r="B234" s="185" t="s">
        <v>210</v>
      </c>
      <c r="C234" s="218"/>
      <c r="D234" s="228"/>
      <c r="E234" s="202"/>
      <c r="F234" s="201"/>
      <c r="G234" s="192">
        <f t="shared" si="17"/>
        <v>8.0630640000000003E-2</v>
      </c>
      <c r="H234" s="193"/>
      <c r="I234" s="195"/>
      <c r="J234" s="197">
        <f t="shared" si="18"/>
        <v>2.5499999999999998E-2</v>
      </c>
      <c r="K234" s="195"/>
      <c r="L234" s="195"/>
      <c r="M234" s="209">
        <f t="shared" si="19"/>
        <v>0.16</v>
      </c>
      <c r="N234" s="204"/>
      <c r="O234" s="218"/>
      <c r="X234" s="322">
        <f t="shared" si="15"/>
        <v>0.41913064</v>
      </c>
      <c r="Y234" s="322">
        <f t="shared" si="16"/>
        <v>0.44463063999999997</v>
      </c>
    </row>
    <row r="235" spans="1:25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329"/>
      <c r="M235" s="329"/>
      <c r="N235" s="329"/>
      <c r="O235" s="329"/>
    </row>
    <row r="236" spans="1:25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25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25">
      <c r="B238" s="19"/>
      <c r="C238" s="19">
        <v>1</v>
      </c>
      <c r="D238" s="19">
        <v>2</v>
      </c>
      <c r="E238" s="19">
        <v>3</v>
      </c>
      <c r="F238" s="19">
        <v>4</v>
      </c>
      <c r="G238" s="19">
        <v>5</v>
      </c>
      <c r="H238" s="19">
        <v>6</v>
      </c>
      <c r="I238" s="19">
        <v>7</v>
      </c>
      <c r="J238" s="19">
        <v>8</v>
      </c>
      <c r="K238" s="19"/>
      <c r="L238" s="19"/>
      <c r="M238" s="19"/>
      <c r="N238" s="19"/>
      <c r="O238" s="19"/>
    </row>
    <row r="239" spans="1:25">
      <c r="B239" s="19"/>
      <c r="C239" s="334" t="s">
        <v>150</v>
      </c>
      <c r="D239" s="334" t="s">
        <v>151</v>
      </c>
      <c r="E239" s="334" t="s">
        <v>152</v>
      </c>
      <c r="F239" s="334" t="s">
        <v>153</v>
      </c>
      <c r="G239" s="334" t="s">
        <v>154</v>
      </c>
      <c r="H239" s="334" t="s">
        <v>155</v>
      </c>
      <c r="I239" s="334" t="s">
        <v>156</v>
      </c>
      <c r="J239" s="334" t="s">
        <v>161</v>
      </c>
      <c r="K239" s="19"/>
      <c r="L239" s="19"/>
      <c r="M239" s="19"/>
      <c r="N239" s="19"/>
      <c r="O239" s="19"/>
    </row>
    <row r="240" spans="1:25">
      <c r="B240" s="335" t="s">
        <v>163</v>
      </c>
      <c r="C240" s="19">
        <f>R27</f>
        <v>0.12055342465753426</v>
      </c>
      <c r="D240" s="19">
        <f>S27</f>
        <v>0.12055342465753426</v>
      </c>
      <c r="E240" s="19">
        <f>T80</f>
        <v>0.12055342465753426</v>
      </c>
      <c r="F240" s="19">
        <f>U80</f>
        <v>0.12055342465753426</v>
      </c>
      <c r="G240" s="19">
        <f>V133</f>
        <v>0.12055342465753426</v>
      </c>
      <c r="H240" s="19">
        <f>W133</f>
        <v>0.12055342465753426</v>
      </c>
      <c r="I240" s="19">
        <f>X187</f>
        <v>0.12055342465753426</v>
      </c>
      <c r="J240" s="19">
        <f>Y187</f>
        <v>0.12055342465753426</v>
      </c>
      <c r="K240" s="19"/>
      <c r="L240" s="19"/>
      <c r="M240" s="19"/>
      <c r="N240" s="19"/>
      <c r="O240" s="19"/>
    </row>
    <row r="241" spans="2:15">
      <c r="B241" s="319" t="s">
        <v>164</v>
      </c>
      <c r="C241" s="19">
        <f t="shared" ref="C241:D256" si="20">R28</f>
        <v>0</v>
      </c>
      <c r="D241" s="19">
        <f t="shared" si="20"/>
        <v>0</v>
      </c>
      <c r="E241" s="19">
        <f t="shared" ref="E241:F256" si="21">T81</f>
        <v>0</v>
      </c>
      <c r="F241" s="19">
        <f t="shared" si="21"/>
        <v>0</v>
      </c>
      <c r="G241" s="19">
        <f t="shared" ref="G241:H256" si="22">V134</f>
        <v>0</v>
      </c>
      <c r="H241" s="19">
        <f t="shared" si="22"/>
        <v>0</v>
      </c>
      <c r="I241" s="19">
        <f t="shared" ref="I241:J256" si="23">X188</f>
        <v>0</v>
      </c>
      <c r="J241" s="19">
        <f t="shared" si="23"/>
        <v>0</v>
      </c>
      <c r="K241" s="19"/>
      <c r="L241" s="19"/>
      <c r="M241" s="19"/>
      <c r="N241" s="19"/>
      <c r="O241" s="19"/>
    </row>
    <row r="242" spans="2:15">
      <c r="B242" s="319" t="s">
        <v>165</v>
      </c>
      <c r="C242" s="19">
        <f t="shared" si="20"/>
        <v>0.12055342465753426</v>
      </c>
      <c r="D242" s="19">
        <f t="shared" si="20"/>
        <v>0.12055342465753426</v>
      </c>
      <c r="E242" s="19">
        <f t="shared" si="21"/>
        <v>0.12055342465753426</v>
      </c>
      <c r="F242" s="19">
        <f t="shared" si="21"/>
        <v>0.12055342465753426</v>
      </c>
      <c r="G242" s="19">
        <f t="shared" si="22"/>
        <v>0.12055342465753426</v>
      </c>
      <c r="H242" s="19">
        <f t="shared" si="22"/>
        <v>0.12055342465753426</v>
      </c>
      <c r="I242" s="19">
        <f t="shared" si="23"/>
        <v>0.12055342465753426</v>
      </c>
      <c r="J242" s="19">
        <f t="shared" si="23"/>
        <v>0.12055342465753426</v>
      </c>
      <c r="K242" s="19"/>
      <c r="L242" s="19"/>
      <c r="M242" s="19"/>
      <c r="N242" s="19"/>
      <c r="O242" s="19"/>
    </row>
    <row r="243" spans="2:15">
      <c r="B243" s="319" t="s">
        <v>166</v>
      </c>
      <c r="C243" s="19">
        <f t="shared" si="20"/>
        <v>0</v>
      </c>
      <c r="D243" s="19">
        <f t="shared" si="20"/>
        <v>0</v>
      </c>
      <c r="E243" s="19">
        <f t="shared" si="21"/>
        <v>0</v>
      </c>
      <c r="F243" s="19">
        <f t="shared" si="21"/>
        <v>0</v>
      </c>
      <c r="G243" s="19">
        <f t="shared" si="22"/>
        <v>0</v>
      </c>
      <c r="H243" s="19">
        <f t="shared" si="22"/>
        <v>0</v>
      </c>
      <c r="I243" s="19">
        <f t="shared" si="23"/>
        <v>0</v>
      </c>
      <c r="J243" s="19">
        <f t="shared" si="23"/>
        <v>0</v>
      </c>
      <c r="K243" s="19"/>
      <c r="L243" s="19"/>
      <c r="M243" s="19"/>
      <c r="N243" s="19"/>
      <c r="O243" s="19"/>
    </row>
    <row r="244" spans="2:15">
      <c r="B244" s="319" t="s">
        <v>167</v>
      </c>
      <c r="C244" s="19">
        <f t="shared" si="20"/>
        <v>0.12055342465753426</v>
      </c>
      <c r="D244" s="19">
        <f t="shared" si="20"/>
        <v>0.12055342465753426</v>
      </c>
      <c r="E244" s="19">
        <f t="shared" si="21"/>
        <v>0.12055342465753426</v>
      </c>
      <c r="F244" s="19">
        <f t="shared" si="21"/>
        <v>0.12055342465753426</v>
      </c>
      <c r="G244" s="19">
        <f t="shared" si="22"/>
        <v>0.12055342465753426</v>
      </c>
      <c r="H244" s="19">
        <f t="shared" si="22"/>
        <v>0.12055342465753426</v>
      </c>
      <c r="I244" s="19">
        <f t="shared" si="23"/>
        <v>0.12055342465753426</v>
      </c>
      <c r="J244" s="19">
        <f t="shared" si="23"/>
        <v>0.12055342465753426</v>
      </c>
      <c r="K244" s="19"/>
      <c r="L244" s="19"/>
      <c r="M244" s="19"/>
      <c r="N244" s="19"/>
      <c r="O244" s="19"/>
    </row>
    <row r="245" spans="2:15">
      <c r="B245" s="319" t="s">
        <v>168</v>
      </c>
      <c r="C245" s="19">
        <f t="shared" si="20"/>
        <v>0</v>
      </c>
      <c r="D245" s="19">
        <f t="shared" si="20"/>
        <v>0</v>
      </c>
      <c r="E245" s="19">
        <f t="shared" si="21"/>
        <v>0</v>
      </c>
      <c r="F245" s="19">
        <f t="shared" si="21"/>
        <v>0</v>
      </c>
      <c r="G245" s="19">
        <f t="shared" si="22"/>
        <v>0</v>
      </c>
      <c r="H245" s="19">
        <f t="shared" si="22"/>
        <v>0</v>
      </c>
      <c r="I245" s="19">
        <f t="shared" si="23"/>
        <v>0</v>
      </c>
      <c r="J245" s="19">
        <f t="shared" si="23"/>
        <v>0</v>
      </c>
      <c r="K245" s="19"/>
      <c r="L245" s="19"/>
      <c r="M245" s="19"/>
      <c r="N245" s="19"/>
      <c r="O245" s="19"/>
    </row>
    <row r="246" spans="2:15">
      <c r="B246" s="319" t="s">
        <v>169</v>
      </c>
      <c r="C246" s="19">
        <f t="shared" si="20"/>
        <v>0.12055342465753426</v>
      </c>
      <c r="D246" s="19">
        <f t="shared" si="20"/>
        <v>0.12055342465753426</v>
      </c>
      <c r="E246" s="19">
        <f t="shared" si="21"/>
        <v>0.12055342465753426</v>
      </c>
      <c r="F246" s="19">
        <f t="shared" si="21"/>
        <v>0.12055342465753426</v>
      </c>
      <c r="G246" s="19">
        <f t="shared" si="22"/>
        <v>0.12055342465753426</v>
      </c>
      <c r="H246" s="19">
        <f t="shared" si="22"/>
        <v>0.12055342465753426</v>
      </c>
      <c r="I246" s="19">
        <f t="shared" si="23"/>
        <v>0.12055342465753426</v>
      </c>
      <c r="J246" s="19">
        <f t="shared" si="23"/>
        <v>0.12055342465753426</v>
      </c>
      <c r="K246" s="19"/>
      <c r="L246" s="19"/>
      <c r="M246" s="19"/>
      <c r="N246" s="19"/>
      <c r="O246" s="19"/>
    </row>
    <row r="247" spans="2:15">
      <c r="B247" s="319" t="s">
        <v>170</v>
      </c>
      <c r="C247" s="19">
        <f t="shared" si="20"/>
        <v>0</v>
      </c>
      <c r="D247" s="19">
        <f t="shared" si="20"/>
        <v>0</v>
      </c>
      <c r="E247" s="19">
        <f t="shared" si="21"/>
        <v>0</v>
      </c>
      <c r="F247" s="19">
        <f t="shared" si="21"/>
        <v>0</v>
      </c>
      <c r="G247" s="19">
        <f t="shared" si="22"/>
        <v>0</v>
      </c>
      <c r="H247" s="19">
        <f t="shared" si="22"/>
        <v>0</v>
      </c>
      <c r="I247" s="19">
        <f t="shared" si="23"/>
        <v>0</v>
      </c>
      <c r="J247" s="19">
        <f t="shared" si="23"/>
        <v>0</v>
      </c>
      <c r="K247" s="19"/>
      <c r="L247" s="19"/>
      <c r="M247" s="19"/>
      <c r="N247" s="19"/>
      <c r="O247" s="19"/>
    </row>
    <row r="248" spans="2:15">
      <c r="B248" s="319" t="s">
        <v>171</v>
      </c>
      <c r="C248" s="19">
        <f t="shared" si="20"/>
        <v>0.12055342465753426</v>
      </c>
      <c r="D248" s="19">
        <f t="shared" si="20"/>
        <v>0.12055342465753426</v>
      </c>
      <c r="E248" s="19">
        <f t="shared" si="21"/>
        <v>0.12055342465753426</v>
      </c>
      <c r="F248" s="19">
        <f t="shared" si="21"/>
        <v>0.12055342465753426</v>
      </c>
      <c r="G248" s="19">
        <f t="shared" si="22"/>
        <v>0.12055342465753426</v>
      </c>
      <c r="H248" s="19">
        <f t="shared" si="22"/>
        <v>0.12055342465753426</v>
      </c>
      <c r="I248" s="19">
        <f t="shared" si="23"/>
        <v>0.12055342465753426</v>
      </c>
      <c r="J248" s="19">
        <f t="shared" si="23"/>
        <v>0.12055342465753426</v>
      </c>
      <c r="K248" s="19"/>
      <c r="L248" s="19"/>
      <c r="M248" s="19"/>
      <c r="N248" s="19"/>
      <c r="O248" s="19"/>
    </row>
    <row r="249" spans="2:15">
      <c r="B249" s="319" t="s">
        <v>172</v>
      </c>
      <c r="C249" s="19">
        <f t="shared" si="20"/>
        <v>0</v>
      </c>
      <c r="D249" s="19">
        <f t="shared" si="20"/>
        <v>0</v>
      </c>
      <c r="E249" s="19">
        <f t="shared" si="21"/>
        <v>0</v>
      </c>
      <c r="F249" s="19">
        <f t="shared" si="21"/>
        <v>0</v>
      </c>
      <c r="G249" s="19">
        <f t="shared" si="22"/>
        <v>0</v>
      </c>
      <c r="H249" s="19">
        <f t="shared" si="22"/>
        <v>0</v>
      </c>
      <c r="I249" s="19">
        <f t="shared" si="23"/>
        <v>0</v>
      </c>
      <c r="J249" s="19">
        <f t="shared" si="23"/>
        <v>0</v>
      </c>
      <c r="K249" s="19"/>
      <c r="L249" s="19"/>
      <c r="M249" s="19"/>
      <c r="N249" s="19"/>
      <c r="O249" s="19"/>
    </row>
    <row r="250" spans="2:15">
      <c r="B250" s="319" t="s">
        <v>173</v>
      </c>
      <c r="C250" s="19">
        <f t="shared" si="20"/>
        <v>0.12055342465753426</v>
      </c>
      <c r="D250" s="19">
        <f t="shared" si="20"/>
        <v>0.12055342465753426</v>
      </c>
      <c r="E250" s="19">
        <f t="shared" si="21"/>
        <v>0.12055342465753426</v>
      </c>
      <c r="F250" s="19">
        <f t="shared" si="21"/>
        <v>0.12055342465753426</v>
      </c>
      <c r="G250" s="19">
        <f t="shared" si="22"/>
        <v>0.12055342465753426</v>
      </c>
      <c r="H250" s="19">
        <f t="shared" si="22"/>
        <v>0.12055342465753426</v>
      </c>
      <c r="I250" s="19">
        <f t="shared" si="23"/>
        <v>0.12055342465753426</v>
      </c>
      <c r="J250" s="19">
        <f t="shared" si="23"/>
        <v>0.12055342465753426</v>
      </c>
      <c r="K250" s="19"/>
      <c r="L250" s="19"/>
      <c r="M250" s="19"/>
      <c r="N250" s="19"/>
      <c r="O250" s="19"/>
    </row>
    <row r="251" spans="2:15">
      <c r="B251" s="319" t="s">
        <v>174</v>
      </c>
      <c r="C251" s="19">
        <f t="shared" si="20"/>
        <v>0</v>
      </c>
      <c r="D251" s="19">
        <f t="shared" si="20"/>
        <v>0</v>
      </c>
      <c r="E251" s="19">
        <f t="shared" si="21"/>
        <v>0</v>
      </c>
      <c r="F251" s="19">
        <f t="shared" si="21"/>
        <v>0</v>
      </c>
      <c r="G251" s="19">
        <f t="shared" si="22"/>
        <v>0</v>
      </c>
      <c r="H251" s="19">
        <f t="shared" si="22"/>
        <v>0</v>
      </c>
      <c r="I251" s="19">
        <f t="shared" si="23"/>
        <v>0</v>
      </c>
      <c r="J251" s="19">
        <f t="shared" si="23"/>
        <v>0</v>
      </c>
      <c r="K251" s="19"/>
      <c r="L251" s="19"/>
      <c r="M251" s="19"/>
      <c r="N251" s="19"/>
      <c r="O251" s="19"/>
    </row>
    <row r="252" spans="2:15">
      <c r="B252" s="319" t="s">
        <v>175</v>
      </c>
      <c r="C252" s="19">
        <f t="shared" si="20"/>
        <v>0.12055342465753426</v>
      </c>
      <c r="D252" s="19">
        <f t="shared" si="20"/>
        <v>0.12055342465753426</v>
      </c>
      <c r="E252" s="19">
        <f t="shared" si="21"/>
        <v>0.12055342465753426</v>
      </c>
      <c r="F252" s="19">
        <f t="shared" si="21"/>
        <v>0.12055342465753426</v>
      </c>
      <c r="G252" s="19">
        <f t="shared" si="22"/>
        <v>0.12055342465753426</v>
      </c>
      <c r="H252" s="19">
        <f t="shared" si="22"/>
        <v>0.12055342465753426</v>
      </c>
      <c r="I252" s="19">
        <f t="shared" si="23"/>
        <v>0.12055342465753426</v>
      </c>
      <c r="J252" s="19">
        <f t="shared" si="23"/>
        <v>0.12055342465753426</v>
      </c>
      <c r="K252" s="19"/>
      <c r="L252" s="19"/>
      <c r="M252" s="19"/>
      <c r="N252" s="19"/>
      <c r="O252" s="19"/>
    </row>
    <row r="253" spans="2:15">
      <c r="B253" s="319" t="s">
        <v>176</v>
      </c>
      <c r="C253" s="19">
        <f t="shared" si="20"/>
        <v>0</v>
      </c>
      <c r="D253" s="19">
        <f t="shared" si="20"/>
        <v>0</v>
      </c>
      <c r="E253" s="19">
        <f t="shared" si="21"/>
        <v>0</v>
      </c>
      <c r="F253" s="19">
        <f t="shared" si="21"/>
        <v>0</v>
      </c>
      <c r="G253" s="19">
        <f t="shared" si="22"/>
        <v>0</v>
      </c>
      <c r="H253" s="19">
        <f t="shared" si="22"/>
        <v>0</v>
      </c>
      <c r="I253" s="19">
        <f t="shared" si="23"/>
        <v>0</v>
      </c>
      <c r="J253" s="19">
        <f t="shared" si="23"/>
        <v>0</v>
      </c>
      <c r="K253" s="19"/>
      <c r="L253" s="19"/>
      <c r="M253" s="19"/>
      <c r="N253" s="19"/>
      <c r="O253" s="19"/>
    </row>
    <row r="254" spans="2:15">
      <c r="B254" s="319" t="s">
        <v>177</v>
      </c>
      <c r="C254" s="19">
        <f t="shared" si="20"/>
        <v>0.12055342465753426</v>
      </c>
      <c r="D254" s="19">
        <f t="shared" si="20"/>
        <v>0.12055342465753426</v>
      </c>
      <c r="E254" s="19">
        <f t="shared" si="21"/>
        <v>0.12055342465753426</v>
      </c>
      <c r="F254" s="19">
        <f t="shared" si="21"/>
        <v>0.12055342465753426</v>
      </c>
      <c r="G254" s="19">
        <f t="shared" si="22"/>
        <v>0.12055342465753426</v>
      </c>
      <c r="H254" s="19">
        <f t="shared" si="22"/>
        <v>0.12055342465753426</v>
      </c>
      <c r="I254" s="19">
        <f t="shared" si="23"/>
        <v>0.12055342465753426</v>
      </c>
      <c r="J254" s="19">
        <f t="shared" si="23"/>
        <v>0.12055342465753426</v>
      </c>
      <c r="K254" s="19"/>
      <c r="L254" s="19"/>
      <c r="M254" s="19"/>
      <c r="N254" s="19"/>
      <c r="O254" s="19"/>
    </row>
    <row r="255" spans="2:15">
      <c r="B255" s="319" t="s">
        <v>178</v>
      </c>
      <c r="C255" s="19">
        <f t="shared" si="20"/>
        <v>0</v>
      </c>
      <c r="D255" s="19">
        <f t="shared" si="20"/>
        <v>0</v>
      </c>
      <c r="E255" s="19">
        <f t="shared" si="21"/>
        <v>0</v>
      </c>
      <c r="F255" s="19">
        <f t="shared" si="21"/>
        <v>0</v>
      </c>
      <c r="G255" s="19">
        <f t="shared" si="22"/>
        <v>0</v>
      </c>
      <c r="H255" s="19">
        <f t="shared" si="22"/>
        <v>0</v>
      </c>
      <c r="I255" s="19">
        <f t="shared" si="23"/>
        <v>0</v>
      </c>
      <c r="J255" s="19">
        <f t="shared" si="23"/>
        <v>0</v>
      </c>
      <c r="K255" s="19"/>
      <c r="L255" s="19"/>
      <c r="M255" s="19"/>
      <c r="N255" s="19"/>
      <c r="O255" s="19"/>
    </row>
    <row r="256" spans="2:15">
      <c r="B256" s="319" t="s">
        <v>179</v>
      </c>
      <c r="C256" s="19">
        <f t="shared" si="20"/>
        <v>0.12055342465753426</v>
      </c>
      <c r="D256" s="19">
        <f t="shared" si="20"/>
        <v>0.12055342465753426</v>
      </c>
      <c r="E256" s="19">
        <f t="shared" si="21"/>
        <v>0.12055342465753426</v>
      </c>
      <c r="F256" s="19">
        <f t="shared" si="21"/>
        <v>0.12055342465753426</v>
      </c>
      <c r="G256" s="19">
        <f t="shared" si="22"/>
        <v>0</v>
      </c>
      <c r="H256" s="19">
        <f t="shared" si="22"/>
        <v>0</v>
      </c>
      <c r="I256" s="19">
        <f t="shared" si="23"/>
        <v>0.12055342465753426</v>
      </c>
      <c r="J256" s="19">
        <f t="shared" si="23"/>
        <v>0.12055342465753426</v>
      </c>
      <c r="K256" s="19"/>
      <c r="L256" s="19"/>
      <c r="M256" s="19"/>
      <c r="N256" s="19"/>
      <c r="O256" s="19"/>
    </row>
    <row r="257" spans="2:15">
      <c r="B257" s="319" t="s">
        <v>180</v>
      </c>
      <c r="C257" s="19">
        <f t="shared" ref="C257:D272" si="24">R44</f>
        <v>0</v>
      </c>
      <c r="D257" s="19">
        <f t="shared" si="24"/>
        <v>0</v>
      </c>
      <c r="E257" s="19">
        <f t="shared" ref="E257:F272" si="25">T97</f>
        <v>0</v>
      </c>
      <c r="F257" s="19">
        <f t="shared" si="25"/>
        <v>0</v>
      </c>
      <c r="G257" s="19">
        <f t="shared" ref="G257:H272" si="26">V150</f>
        <v>0.32868406465753425</v>
      </c>
      <c r="H257" s="19">
        <f t="shared" si="26"/>
        <v>0.35418406465753427</v>
      </c>
      <c r="I257" s="19">
        <f t="shared" ref="I257:J272" si="27">X204</f>
        <v>0</v>
      </c>
      <c r="J257" s="19">
        <f t="shared" si="27"/>
        <v>0</v>
      </c>
      <c r="K257" s="19"/>
      <c r="L257" s="19"/>
      <c r="M257" s="19"/>
      <c r="N257" s="19"/>
      <c r="O257" s="19"/>
    </row>
    <row r="258" spans="2:15">
      <c r="B258" s="319" t="s">
        <v>181</v>
      </c>
      <c r="C258" s="19">
        <f t="shared" si="24"/>
        <v>0.22668406465753424</v>
      </c>
      <c r="D258" s="19">
        <f t="shared" si="24"/>
        <v>0.25218406465753423</v>
      </c>
      <c r="E258" s="19">
        <f t="shared" si="25"/>
        <v>0.27768406465753426</v>
      </c>
      <c r="F258" s="19">
        <f t="shared" si="25"/>
        <v>0.30318406465753422</v>
      </c>
      <c r="G258" s="19">
        <f t="shared" si="26"/>
        <v>6.9481306400000005</v>
      </c>
      <c r="H258" s="19">
        <f t="shared" si="26"/>
        <v>7.743630640000001</v>
      </c>
      <c r="I258" s="19">
        <f t="shared" si="27"/>
        <v>0.37968406465753424</v>
      </c>
      <c r="J258" s="19">
        <f t="shared" si="27"/>
        <v>0.4051840646575342</v>
      </c>
      <c r="K258" s="19"/>
      <c r="L258" s="19"/>
      <c r="M258" s="19"/>
      <c r="N258" s="19"/>
      <c r="O258" s="19"/>
    </row>
    <row r="259" spans="2:15">
      <c r="B259" s="319" t="s">
        <v>182</v>
      </c>
      <c r="C259" s="19">
        <f t="shared" si="24"/>
        <v>3.7661306400000001</v>
      </c>
      <c r="D259" s="19">
        <f t="shared" si="24"/>
        <v>4.5616306399999997</v>
      </c>
      <c r="E259" s="19">
        <f t="shared" si="25"/>
        <v>5.3571306400000003</v>
      </c>
      <c r="F259" s="19">
        <f t="shared" si="25"/>
        <v>6.1526306399999999</v>
      </c>
      <c r="G259" s="19">
        <f t="shared" si="26"/>
        <v>1.3276840646575343</v>
      </c>
      <c r="H259" s="19">
        <f t="shared" si="26"/>
        <v>1.3531840646575344</v>
      </c>
      <c r="I259" s="19">
        <f t="shared" si="27"/>
        <v>8.5391306399999998</v>
      </c>
      <c r="J259" s="19">
        <f t="shared" si="27"/>
        <v>9.3346306400000003</v>
      </c>
      <c r="K259" s="19"/>
      <c r="L259" s="19"/>
      <c r="M259" s="19"/>
      <c r="N259" s="19"/>
      <c r="O259" s="19"/>
    </row>
    <row r="260" spans="2:15">
      <c r="B260" s="319" t="s">
        <v>183</v>
      </c>
      <c r="C260" s="19">
        <f t="shared" si="24"/>
        <v>1.2256840646575344</v>
      </c>
      <c r="D260" s="19">
        <f t="shared" si="24"/>
        <v>1.2511840646575343</v>
      </c>
      <c r="E260" s="19">
        <f t="shared" si="25"/>
        <v>1.2766840646575344</v>
      </c>
      <c r="F260" s="19">
        <f t="shared" si="25"/>
        <v>1.3021840646575344</v>
      </c>
      <c r="G260" s="19">
        <f t="shared" si="26"/>
        <v>0.20813064000000001</v>
      </c>
      <c r="H260" s="19">
        <f t="shared" si="26"/>
        <v>0.23363064</v>
      </c>
      <c r="I260" s="19">
        <f t="shared" si="27"/>
        <v>1.3786840646575342</v>
      </c>
      <c r="J260" s="19">
        <f t="shared" si="27"/>
        <v>1.4041840646575343</v>
      </c>
      <c r="K260" s="19"/>
      <c r="L260" s="19"/>
      <c r="M260" s="19"/>
      <c r="N260" s="19"/>
      <c r="O260" s="19"/>
    </row>
    <row r="261" spans="2:15">
      <c r="B261" s="319" t="s">
        <v>184</v>
      </c>
      <c r="C261" s="19">
        <f t="shared" si="24"/>
        <v>0.10613064</v>
      </c>
      <c r="D261" s="19">
        <f t="shared" si="24"/>
        <v>0.13163063999999999</v>
      </c>
      <c r="E261" s="19">
        <f t="shared" si="25"/>
        <v>0.15713063999999999</v>
      </c>
      <c r="F261" s="19">
        <f t="shared" si="25"/>
        <v>0.18263064000000001</v>
      </c>
      <c r="G261" s="19">
        <f t="shared" si="26"/>
        <v>0</v>
      </c>
      <c r="H261" s="19">
        <f t="shared" si="26"/>
        <v>0</v>
      </c>
      <c r="I261" s="19">
        <f t="shared" si="27"/>
        <v>0.25913063999999997</v>
      </c>
      <c r="J261" s="19">
        <f t="shared" si="27"/>
        <v>0.28463063999999999</v>
      </c>
      <c r="K261" s="19"/>
      <c r="L261" s="19"/>
      <c r="M261" s="19"/>
      <c r="N261" s="19"/>
      <c r="O261" s="19"/>
    </row>
    <row r="262" spans="2:15">
      <c r="B262" s="319" t="s">
        <v>185</v>
      </c>
      <c r="C262" s="19">
        <f t="shared" si="24"/>
        <v>0.12055342465753426</v>
      </c>
      <c r="D262" s="19">
        <f t="shared" si="24"/>
        <v>0.12055342465753426</v>
      </c>
      <c r="E262" s="19">
        <f t="shared" si="25"/>
        <v>0.12055342465753426</v>
      </c>
      <c r="F262" s="19">
        <f t="shared" si="25"/>
        <v>0.12055342465753426</v>
      </c>
      <c r="G262" s="19">
        <f t="shared" si="26"/>
        <v>0.12055342465753426</v>
      </c>
      <c r="H262" s="19">
        <f t="shared" si="26"/>
        <v>0.12055342465753426</v>
      </c>
      <c r="I262" s="19">
        <f t="shared" si="27"/>
        <v>0.12055342465753426</v>
      </c>
      <c r="J262" s="19">
        <f t="shared" si="27"/>
        <v>0.12055342465753426</v>
      </c>
      <c r="K262" s="19"/>
      <c r="L262" s="19"/>
      <c r="M262" s="19"/>
      <c r="N262" s="19"/>
      <c r="O262" s="19"/>
    </row>
    <row r="263" spans="2:15">
      <c r="B263" s="252" t="s">
        <v>186</v>
      </c>
      <c r="C263" s="19">
        <f t="shared" si="24"/>
        <v>0</v>
      </c>
      <c r="D263" s="19">
        <f t="shared" si="24"/>
        <v>0</v>
      </c>
      <c r="E263" s="19">
        <f t="shared" si="25"/>
        <v>0</v>
      </c>
      <c r="F263" s="19">
        <f t="shared" si="25"/>
        <v>0</v>
      </c>
      <c r="G263" s="19">
        <f t="shared" si="26"/>
        <v>0</v>
      </c>
      <c r="H263" s="19">
        <f t="shared" si="26"/>
        <v>0</v>
      </c>
      <c r="I263" s="19">
        <f t="shared" si="27"/>
        <v>0</v>
      </c>
      <c r="J263" s="19">
        <f t="shared" si="27"/>
        <v>0</v>
      </c>
      <c r="K263" s="19"/>
      <c r="L263" s="19"/>
      <c r="M263" s="19"/>
      <c r="N263" s="19"/>
      <c r="O263" s="19"/>
    </row>
    <row r="264" spans="2:15">
      <c r="B264" s="319" t="s">
        <v>187</v>
      </c>
      <c r="C264" s="19">
        <f t="shared" si="24"/>
        <v>0.12055342465753426</v>
      </c>
      <c r="D264" s="19">
        <f t="shared" si="24"/>
        <v>0.12055342465753426</v>
      </c>
      <c r="E264" s="19">
        <f t="shared" si="25"/>
        <v>0.12055342465753426</v>
      </c>
      <c r="F264" s="19">
        <f t="shared" si="25"/>
        <v>0.12055342465753426</v>
      </c>
      <c r="G264" s="19">
        <f t="shared" si="26"/>
        <v>0.12055342465753426</v>
      </c>
      <c r="H264" s="19">
        <f t="shared" si="26"/>
        <v>0.12055342465753426</v>
      </c>
      <c r="I264" s="19">
        <f t="shared" si="27"/>
        <v>0.12055342465753426</v>
      </c>
      <c r="J264" s="19">
        <f t="shared" si="27"/>
        <v>0.12055342465753426</v>
      </c>
      <c r="K264" s="19"/>
      <c r="L264" s="19"/>
      <c r="M264" s="19"/>
      <c r="N264" s="19"/>
      <c r="O264" s="19"/>
    </row>
    <row r="265" spans="2:15">
      <c r="B265" s="319" t="s">
        <v>188</v>
      </c>
      <c r="C265" s="19">
        <f t="shared" si="24"/>
        <v>0</v>
      </c>
      <c r="D265" s="19">
        <f t="shared" si="24"/>
        <v>0</v>
      </c>
      <c r="E265" s="19">
        <f t="shared" si="25"/>
        <v>0</v>
      </c>
      <c r="F265" s="19">
        <f t="shared" si="25"/>
        <v>0</v>
      </c>
      <c r="G265" s="19">
        <f t="shared" si="26"/>
        <v>0</v>
      </c>
      <c r="H265" s="19">
        <f t="shared" si="26"/>
        <v>0</v>
      </c>
      <c r="I265" s="19">
        <f t="shared" si="27"/>
        <v>0</v>
      </c>
      <c r="J265" s="19">
        <f t="shared" si="27"/>
        <v>0</v>
      </c>
      <c r="K265" s="19"/>
      <c r="L265" s="19"/>
      <c r="M265" s="19"/>
      <c r="N265" s="19"/>
      <c r="O265" s="19"/>
    </row>
    <row r="266" spans="2:15">
      <c r="B266" s="319" t="s">
        <v>189</v>
      </c>
      <c r="C266" s="19">
        <f t="shared" si="24"/>
        <v>0.12055342465753426</v>
      </c>
      <c r="D266" s="19">
        <f t="shared" si="24"/>
        <v>0.12055342465753426</v>
      </c>
      <c r="E266" s="19">
        <f t="shared" si="25"/>
        <v>0.12055342465753426</v>
      </c>
      <c r="F266" s="19">
        <f t="shared" si="25"/>
        <v>0.12055342465753426</v>
      </c>
      <c r="G266" s="19">
        <f t="shared" si="26"/>
        <v>0.12055342465753426</v>
      </c>
      <c r="H266" s="19">
        <f t="shared" si="26"/>
        <v>0.12055342465753426</v>
      </c>
      <c r="I266" s="19">
        <f t="shared" si="27"/>
        <v>0.12055342465753426</v>
      </c>
      <c r="J266" s="19">
        <f t="shared" si="27"/>
        <v>0.12055342465753426</v>
      </c>
      <c r="K266" s="19"/>
      <c r="L266" s="19"/>
      <c r="M266" s="19"/>
      <c r="N266" s="19"/>
      <c r="O266" s="19"/>
    </row>
    <row r="267" spans="2:15">
      <c r="B267" s="319" t="s">
        <v>190</v>
      </c>
      <c r="C267" s="19">
        <f t="shared" si="24"/>
        <v>0</v>
      </c>
      <c r="D267" s="19">
        <f t="shared" si="24"/>
        <v>0</v>
      </c>
      <c r="E267" s="19">
        <f t="shared" si="25"/>
        <v>0</v>
      </c>
      <c r="F267" s="19">
        <f t="shared" si="25"/>
        <v>0</v>
      </c>
      <c r="G267" s="19">
        <f t="shared" si="26"/>
        <v>0</v>
      </c>
      <c r="H267" s="19">
        <f t="shared" si="26"/>
        <v>0</v>
      </c>
      <c r="I267" s="19">
        <f t="shared" si="27"/>
        <v>0</v>
      </c>
      <c r="J267" s="19">
        <f t="shared" si="27"/>
        <v>0</v>
      </c>
      <c r="K267" s="19"/>
      <c r="L267" s="19"/>
      <c r="M267" s="19"/>
      <c r="N267" s="19"/>
      <c r="O267" s="19"/>
    </row>
    <row r="268" spans="2:15">
      <c r="B268" s="319" t="s">
        <v>191</v>
      </c>
      <c r="C268" s="19">
        <f t="shared" si="24"/>
        <v>0.12055342465753426</v>
      </c>
      <c r="D268" s="19">
        <f t="shared" si="24"/>
        <v>0.12055342465753426</v>
      </c>
      <c r="E268" s="19">
        <f t="shared" si="25"/>
        <v>0.12055342465753426</v>
      </c>
      <c r="F268" s="19">
        <f t="shared" si="25"/>
        <v>0.12055342465753426</v>
      </c>
      <c r="G268" s="19">
        <f t="shared" si="26"/>
        <v>0.12055342465753426</v>
      </c>
      <c r="H268" s="19">
        <f t="shared" si="26"/>
        <v>0.12055342465753426</v>
      </c>
      <c r="I268" s="19">
        <f t="shared" si="27"/>
        <v>0.12055342465753426</v>
      </c>
      <c r="J268" s="19">
        <f t="shared" si="27"/>
        <v>0.12055342465753426</v>
      </c>
      <c r="K268" s="19"/>
      <c r="L268" s="19"/>
      <c r="M268" s="19"/>
      <c r="N268" s="19"/>
      <c r="O268" s="19"/>
    </row>
    <row r="269" spans="2:15">
      <c r="B269" s="319" t="s">
        <v>192</v>
      </c>
      <c r="C269" s="19">
        <f t="shared" si="24"/>
        <v>0</v>
      </c>
      <c r="D269" s="19">
        <f t="shared" si="24"/>
        <v>0</v>
      </c>
      <c r="E269" s="19">
        <f t="shared" si="25"/>
        <v>0</v>
      </c>
      <c r="F269" s="19">
        <f t="shared" si="25"/>
        <v>0</v>
      </c>
      <c r="G269" s="19">
        <f t="shared" si="26"/>
        <v>0</v>
      </c>
      <c r="H269" s="19">
        <f t="shared" si="26"/>
        <v>0</v>
      </c>
      <c r="I269" s="19">
        <f t="shared" si="27"/>
        <v>0</v>
      </c>
      <c r="J269" s="19">
        <f t="shared" si="27"/>
        <v>0</v>
      </c>
      <c r="K269" s="19"/>
      <c r="L269" s="19"/>
      <c r="M269" s="19"/>
      <c r="N269" s="19"/>
      <c r="O269" s="19"/>
    </row>
    <row r="270" spans="2:15">
      <c r="B270" s="319" t="s">
        <v>193</v>
      </c>
      <c r="C270" s="19">
        <f t="shared" si="24"/>
        <v>0.12055342465753426</v>
      </c>
      <c r="D270" s="19">
        <f t="shared" si="24"/>
        <v>0.12055342465753426</v>
      </c>
      <c r="E270" s="19">
        <f t="shared" si="25"/>
        <v>0.12055342465753426</v>
      </c>
      <c r="F270" s="19">
        <f t="shared" si="25"/>
        <v>0.12055342465753426</v>
      </c>
      <c r="G270" s="19">
        <f t="shared" si="26"/>
        <v>0.12055342465753426</v>
      </c>
      <c r="H270" s="19">
        <f t="shared" si="26"/>
        <v>0.12055342465753426</v>
      </c>
      <c r="I270" s="19">
        <f t="shared" si="27"/>
        <v>0.12055342465753426</v>
      </c>
      <c r="J270" s="19">
        <f t="shared" si="27"/>
        <v>0.12055342465753426</v>
      </c>
      <c r="K270" s="19"/>
      <c r="L270" s="19"/>
      <c r="M270" s="19"/>
      <c r="N270" s="19"/>
      <c r="O270" s="19"/>
    </row>
    <row r="271" spans="2:15">
      <c r="B271" s="319" t="s">
        <v>194</v>
      </c>
      <c r="C271" s="19">
        <f t="shared" si="24"/>
        <v>0</v>
      </c>
      <c r="D271" s="19">
        <f t="shared" si="24"/>
        <v>0</v>
      </c>
      <c r="E271" s="19">
        <f t="shared" si="25"/>
        <v>0</v>
      </c>
      <c r="F271" s="19">
        <f t="shared" si="25"/>
        <v>0</v>
      </c>
      <c r="G271" s="19">
        <f t="shared" si="26"/>
        <v>0</v>
      </c>
      <c r="H271" s="19">
        <f t="shared" si="26"/>
        <v>0</v>
      </c>
      <c r="I271" s="19">
        <f t="shared" si="27"/>
        <v>0</v>
      </c>
      <c r="J271" s="19">
        <f t="shared" si="27"/>
        <v>0</v>
      </c>
      <c r="K271" s="19"/>
      <c r="L271" s="19"/>
      <c r="M271" s="19"/>
      <c r="N271" s="19"/>
      <c r="O271" s="19"/>
    </row>
    <row r="272" spans="2:15">
      <c r="B272" s="319" t="s">
        <v>195</v>
      </c>
      <c r="C272" s="19">
        <f t="shared" si="24"/>
        <v>0.12055342465753426</v>
      </c>
      <c r="D272" s="19">
        <f t="shared" si="24"/>
        <v>0.12055342465753426</v>
      </c>
      <c r="E272" s="19">
        <f t="shared" si="25"/>
        <v>0.12055342465753426</v>
      </c>
      <c r="F272" s="19">
        <f t="shared" si="25"/>
        <v>0.12055342465753426</v>
      </c>
      <c r="G272" s="19">
        <f t="shared" si="26"/>
        <v>0.12055342465753426</v>
      </c>
      <c r="H272" s="19">
        <f t="shared" si="26"/>
        <v>0.12055342465753426</v>
      </c>
      <c r="I272" s="19">
        <f t="shared" si="27"/>
        <v>0.12055342465753426</v>
      </c>
      <c r="J272" s="19">
        <f t="shared" si="27"/>
        <v>0.12055342465753426</v>
      </c>
      <c r="K272" s="19"/>
      <c r="L272" s="19"/>
      <c r="M272" s="19"/>
      <c r="N272" s="19"/>
      <c r="O272" s="19"/>
    </row>
    <row r="273" spans="2:28">
      <c r="B273" s="319" t="s">
        <v>196</v>
      </c>
      <c r="C273" s="19">
        <f t="shared" ref="C273:D286" si="28">R60</f>
        <v>0</v>
      </c>
      <c r="D273" s="19">
        <f t="shared" si="28"/>
        <v>0</v>
      </c>
      <c r="E273" s="19">
        <f t="shared" ref="E273:F287" si="29">T113</f>
        <v>0</v>
      </c>
      <c r="F273" s="19">
        <f t="shared" si="29"/>
        <v>0</v>
      </c>
      <c r="G273" s="19">
        <f t="shared" ref="G273:H287" si="30">V166</f>
        <v>0</v>
      </c>
      <c r="H273" s="19">
        <f t="shared" si="30"/>
        <v>0</v>
      </c>
      <c r="I273" s="19">
        <f t="shared" ref="I273:J287" si="31">X220</f>
        <v>0</v>
      </c>
      <c r="J273" s="19">
        <f t="shared" si="31"/>
        <v>0</v>
      </c>
      <c r="K273" s="19"/>
      <c r="L273" s="19"/>
      <c r="M273" s="19"/>
      <c r="N273" s="19"/>
      <c r="O273" s="19"/>
    </row>
    <row r="274" spans="2:28">
      <c r="B274" s="319" t="s">
        <v>197</v>
      </c>
      <c r="C274" s="19">
        <f t="shared" si="28"/>
        <v>6.6943005030136975</v>
      </c>
      <c r="D274" s="19">
        <f t="shared" si="28"/>
        <v>6.9418005030136989</v>
      </c>
      <c r="E274" s="19">
        <f t="shared" si="29"/>
        <v>7.1893005030136985</v>
      </c>
      <c r="F274" s="19">
        <f t="shared" si="29"/>
        <v>7.4368005030136981</v>
      </c>
      <c r="G274" s="19">
        <f t="shared" si="30"/>
        <v>7.6843005030136986</v>
      </c>
      <c r="H274" s="19">
        <f t="shared" si="30"/>
        <v>7.9318005030136982</v>
      </c>
      <c r="I274" s="19">
        <f t="shared" si="31"/>
        <v>6.5793005030136982</v>
      </c>
      <c r="J274" s="19">
        <f t="shared" si="31"/>
        <v>6.8268005030136987</v>
      </c>
      <c r="K274" s="19"/>
      <c r="L274" s="19"/>
      <c r="M274" s="19"/>
      <c r="N274" s="19"/>
      <c r="O274" s="19"/>
    </row>
    <row r="275" spans="2:28">
      <c r="B275" s="319" t="s">
        <v>198</v>
      </c>
      <c r="C275" s="19">
        <f t="shared" si="28"/>
        <v>2.8637470783561643</v>
      </c>
      <c r="D275" s="19">
        <f t="shared" si="28"/>
        <v>2.8912470783561646</v>
      </c>
      <c r="E275" s="19">
        <f t="shared" si="29"/>
        <v>4.5187470783561645</v>
      </c>
      <c r="F275" s="19">
        <f t="shared" si="29"/>
        <v>4.5462470783561644</v>
      </c>
      <c r="G275" s="19">
        <f t="shared" si="30"/>
        <v>4.5737470783561642</v>
      </c>
      <c r="H275" s="19">
        <f t="shared" si="30"/>
        <v>4.601247078356165</v>
      </c>
      <c r="I275" s="19">
        <f t="shared" si="31"/>
        <v>4.6287470783561648</v>
      </c>
      <c r="J275" s="19">
        <f t="shared" si="31"/>
        <v>4.6562470783561647</v>
      </c>
      <c r="K275" s="19"/>
      <c r="L275" s="19"/>
      <c r="M275" s="19"/>
      <c r="N275" s="19"/>
      <c r="O275" s="19"/>
    </row>
    <row r="276" spans="2:28">
      <c r="B276" s="319" t="s">
        <v>199</v>
      </c>
      <c r="C276" s="19">
        <f t="shared" si="28"/>
        <v>0.38868406465753425</v>
      </c>
      <c r="D276" s="19">
        <f t="shared" si="28"/>
        <v>0.41618406465753427</v>
      </c>
      <c r="E276" s="19">
        <f t="shared" si="29"/>
        <v>0.44368406465753429</v>
      </c>
      <c r="F276" s="19">
        <f t="shared" si="29"/>
        <v>0.47118406465753426</v>
      </c>
      <c r="G276" s="19">
        <f t="shared" si="30"/>
        <v>0.49868406465753423</v>
      </c>
      <c r="H276" s="19">
        <f t="shared" si="30"/>
        <v>0.5261840646575342</v>
      </c>
      <c r="I276" s="19">
        <f t="shared" si="31"/>
        <v>2.1536840646575346</v>
      </c>
      <c r="J276" s="19">
        <f t="shared" si="31"/>
        <v>2.1811840646575344</v>
      </c>
      <c r="K276" s="19"/>
      <c r="L276" s="19"/>
      <c r="M276" s="19"/>
      <c r="N276" s="19"/>
      <c r="O276" s="19"/>
    </row>
    <row r="277" spans="2:28">
      <c r="B277" s="319" t="s">
        <v>200</v>
      </c>
      <c r="C277" s="19">
        <f t="shared" si="28"/>
        <v>1.2651306400000002</v>
      </c>
      <c r="D277" s="19">
        <f t="shared" si="28"/>
        <v>1.2906306400000001</v>
      </c>
      <c r="E277" s="19">
        <f t="shared" si="29"/>
        <v>1.3161306400000001</v>
      </c>
      <c r="F277" s="19">
        <f t="shared" si="29"/>
        <v>1.3416306400000002</v>
      </c>
      <c r="G277" s="19">
        <f t="shared" si="30"/>
        <v>1.3671306400000001</v>
      </c>
      <c r="H277" s="19">
        <f t="shared" si="30"/>
        <v>1.3926306400000001</v>
      </c>
      <c r="I277" s="19">
        <f t="shared" si="31"/>
        <v>1.4181306400000002</v>
      </c>
      <c r="J277" s="19">
        <f t="shared" si="31"/>
        <v>1.4436306400000001</v>
      </c>
      <c r="K277" s="19"/>
      <c r="L277" s="19"/>
      <c r="M277" s="19"/>
      <c r="N277" s="19"/>
      <c r="O277" s="19"/>
    </row>
    <row r="278" spans="2:28">
      <c r="B278" s="319" t="s">
        <v>201</v>
      </c>
      <c r="C278" s="19">
        <f t="shared" si="28"/>
        <v>1.0766840646575342</v>
      </c>
      <c r="D278" s="19">
        <f t="shared" si="28"/>
        <v>1.102184064657534</v>
      </c>
      <c r="E278" s="19">
        <f t="shared" si="29"/>
        <v>1.1276840646575341</v>
      </c>
      <c r="F278" s="19">
        <f t="shared" si="29"/>
        <v>1.1531840646575342</v>
      </c>
      <c r="G278" s="19">
        <f t="shared" si="30"/>
        <v>1.1786840646575341</v>
      </c>
      <c r="H278" s="19">
        <f t="shared" si="30"/>
        <v>1.2041840646575341</v>
      </c>
      <c r="I278" s="19">
        <f t="shared" si="31"/>
        <v>1.2296840646575342</v>
      </c>
      <c r="J278" s="19">
        <f t="shared" si="31"/>
        <v>1.2551840646575341</v>
      </c>
      <c r="K278" s="19"/>
      <c r="L278" s="19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2:28">
      <c r="B279" s="319" t="s">
        <v>202</v>
      </c>
      <c r="C279" s="19">
        <f t="shared" si="28"/>
        <v>1.2861306400000001</v>
      </c>
      <c r="D279" s="19">
        <f t="shared" si="28"/>
        <v>1.5316306399999999</v>
      </c>
      <c r="E279" s="19">
        <f t="shared" si="29"/>
        <v>1.77713064</v>
      </c>
      <c r="F279" s="19">
        <f t="shared" si="29"/>
        <v>2.02263064</v>
      </c>
      <c r="G279" s="19">
        <f t="shared" si="30"/>
        <v>2.2681306399999999</v>
      </c>
      <c r="H279" s="19">
        <f t="shared" si="30"/>
        <v>2.5136306399999997</v>
      </c>
      <c r="I279" s="19">
        <f t="shared" si="31"/>
        <v>2.75913064</v>
      </c>
      <c r="J279" s="19">
        <f t="shared" si="31"/>
        <v>3.0046306400000002</v>
      </c>
      <c r="K279" s="19"/>
      <c r="L279" s="19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2:28">
      <c r="B280" s="319" t="s">
        <v>203</v>
      </c>
      <c r="C280" s="19">
        <f t="shared" si="28"/>
        <v>0.38668406465753424</v>
      </c>
      <c r="D280" s="19">
        <f t="shared" si="28"/>
        <v>0.41218406465753427</v>
      </c>
      <c r="E280" s="19">
        <f t="shared" si="29"/>
        <v>0.43768406465753429</v>
      </c>
      <c r="F280" s="19">
        <f t="shared" si="29"/>
        <v>0.46318406465753426</v>
      </c>
      <c r="G280" s="19">
        <f t="shared" si="30"/>
        <v>0.48868406465753428</v>
      </c>
      <c r="H280" s="19">
        <f t="shared" si="30"/>
        <v>0.5141840646575343</v>
      </c>
      <c r="I280" s="19">
        <f t="shared" si="31"/>
        <v>0.53968406465753427</v>
      </c>
      <c r="J280" s="19">
        <f t="shared" si="31"/>
        <v>0.56518406465753424</v>
      </c>
      <c r="K280" s="19"/>
      <c r="L280" s="19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2:28">
      <c r="B281" s="319" t="s">
        <v>204</v>
      </c>
      <c r="C281" s="19">
        <f t="shared" si="28"/>
        <v>2.1561306400000002</v>
      </c>
      <c r="D281" s="19">
        <f t="shared" si="28"/>
        <v>2.1816306400000003</v>
      </c>
      <c r="E281" s="19">
        <f t="shared" si="29"/>
        <v>2.2071306399999999</v>
      </c>
      <c r="F281" s="19">
        <f t="shared" si="29"/>
        <v>2.23263064</v>
      </c>
      <c r="G281" s="19">
        <f t="shared" si="30"/>
        <v>2.2581306400000001</v>
      </c>
      <c r="H281" s="19">
        <f t="shared" si="30"/>
        <v>2.2836306400000002</v>
      </c>
      <c r="I281" s="19">
        <f t="shared" si="31"/>
        <v>2.3091306400000002</v>
      </c>
      <c r="J281" s="19">
        <f t="shared" si="31"/>
        <v>2.3346306400000003</v>
      </c>
      <c r="K281" s="19"/>
      <c r="L281" s="19"/>
      <c r="M281" s="20"/>
      <c r="N281" s="321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2:28">
      <c r="B282" s="319" t="s">
        <v>205</v>
      </c>
      <c r="C282" s="19">
        <f t="shared" si="28"/>
        <v>0.93668406465753429</v>
      </c>
      <c r="D282" s="19">
        <f t="shared" si="28"/>
        <v>1.5121840646575344</v>
      </c>
      <c r="E282" s="19">
        <f t="shared" si="29"/>
        <v>2.0876840646575343</v>
      </c>
      <c r="F282" s="19">
        <f t="shared" si="29"/>
        <v>2.6631840646575342</v>
      </c>
      <c r="G282" s="19">
        <f t="shared" si="30"/>
        <v>3.2386840646575341</v>
      </c>
      <c r="H282" s="19">
        <f t="shared" si="30"/>
        <v>3.8141840646575345</v>
      </c>
      <c r="I282" s="19">
        <f t="shared" si="31"/>
        <v>4.3896840646575344</v>
      </c>
      <c r="J282" s="19">
        <f t="shared" si="31"/>
        <v>4.9651840646575343</v>
      </c>
      <c r="K282" s="19"/>
      <c r="L282" s="19"/>
      <c r="M282" s="20"/>
      <c r="N282" s="321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2:28">
      <c r="B283" s="319" t="s">
        <v>206</v>
      </c>
      <c r="C283" s="19">
        <f t="shared" si="28"/>
        <v>0.26613063999999997</v>
      </c>
      <c r="D283" s="19">
        <f t="shared" si="28"/>
        <v>0.29163064</v>
      </c>
      <c r="E283" s="19">
        <f t="shared" si="29"/>
        <v>0.31713064000000002</v>
      </c>
      <c r="F283" s="19">
        <f t="shared" si="29"/>
        <v>0.34263063999999999</v>
      </c>
      <c r="G283" s="19">
        <f t="shared" si="30"/>
        <v>0.36813064000000001</v>
      </c>
      <c r="H283" s="19">
        <f t="shared" si="30"/>
        <v>0.39363064000000003</v>
      </c>
      <c r="I283" s="19">
        <f t="shared" si="31"/>
        <v>0.41913064</v>
      </c>
      <c r="J283" s="19">
        <f t="shared" si="31"/>
        <v>0.44463063999999997</v>
      </c>
      <c r="K283" s="19"/>
      <c r="L283" s="19"/>
      <c r="M283" s="20"/>
      <c r="N283" s="321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2:28">
      <c r="B284" s="319" t="s">
        <v>207</v>
      </c>
      <c r="C284" s="19">
        <f t="shared" si="28"/>
        <v>0.38668406465753424</v>
      </c>
      <c r="D284" s="19">
        <f t="shared" si="28"/>
        <v>0.41218406465753427</v>
      </c>
      <c r="E284" s="19">
        <f t="shared" si="29"/>
        <v>0.43768406465753429</v>
      </c>
      <c r="F284" s="19">
        <f t="shared" si="29"/>
        <v>0.46318406465753426</v>
      </c>
      <c r="G284" s="19">
        <f t="shared" si="30"/>
        <v>0.48868406465753428</v>
      </c>
      <c r="H284" s="19">
        <f t="shared" si="30"/>
        <v>0.5141840646575343</v>
      </c>
      <c r="I284" s="19">
        <f t="shared" si="31"/>
        <v>0.53968406465753427</v>
      </c>
      <c r="J284" s="19">
        <f t="shared" si="31"/>
        <v>0.56518406465753424</v>
      </c>
      <c r="K284" s="19"/>
      <c r="L284" s="19"/>
      <c r="M284" s="20"/>
      <c r="N284" s="321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2:28">
      <c r="B285" s="319" t="s">
        <v>208</v>
      </c>
      <c r="C285" s="19">
        <f t="shared" si="28"/>
        <v>0.26613063999999997</v>
      </c>
      <c r="D285" s="19">
        <f t="shared" si="28"/>
        <v>0.29163064</v>
      </c>
      <c r="E285" s="19">
        <f t="shared" si="29"/>
        <v>0.31713064000000002</v>
      </c>
      <c r="F285" s="19">
        <f t="shared" si="29"/>
        <v>0.34263063999999999</v>
      </c>
      <c r="G285" s="19">
        <f t="shared" si="30"/>
        <v>0.36813064000000001</v>
      </c>
      <c r="H285" s="19">
        <f t="shared" si="30"/>
        <v>0.39363064000000003</v>
      </c>
      <c r="I285" s="19">
        <f t="shared" si="31"/>
        <v>0.41913064</v>
      </c>
      <c r="J285" s="19">
        <f t="shared" si="31"/>
        <v>0.44463063999999997</v>
      </c>
      <c r="K285" s="19"/>
      <c r="L285" s="19"/>
      <c r="M285" s="20"/>
      <c r="N285" s="321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2:28">
      <c r="B286" s="319" t="s">
        <v>209</v>
      </c>
      <c r="C286" s="19">
        <f t="shared" si="28"/>
        <v>0.38668406465753424</v>
      </c>
      <c r="D286" s="19">
        <f t="shared" si="28"/>
        <v>0.41218406465753427</v>
      </c>
      <c r="E286" s="19">
        <f t="shared" si="29"/>
        <v>0.43768406465753429</v>
      </c>
      <c r="F286" s="19">
        <f t="shared" si="29"/>
        <v>0.46318406465753426</v>
      </c>
      <c r="G286" s="19">
        <f t="shared" si="30"/>
        <v>0.48868406465753428</v>
      </c>
      <c r="H286" s="19">
        <f t="shared" si="30"/>
        <v>0.5141840646575343</v>
      </c>
      <c r="I286" s="19">
        <f t="shared" si="31"/>
        <v>0.53968406465753427</v>
      </c>
      <c r="J286" s="19">
        <f t="shared" si="31"/>
        <v>0.56518406465753424</v>
      </c>
      <c r="K286" s="19"/>
      <c r="L286" s="19"/>
      <c r="M286" s="20"/>
      <c r="N286" s="321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2:28">
      <c r="B287" s="320" t="s">
        <v>210</v>
      </c>
      <c r="C287" s="19">
        <f>R74</f>
        <v>0.26613063999999997</v>
      </c>
      <c r="D287" s="19">
        <f>S74</f>
        <v>0.29163064</v>
      </c>
      <c r="E287" s="19">
        <f t="shared" si="29"/>
        <v>0.31713064000000002</v>
      </c>
      <c r="F287" s="19">
        <f t="shared" si="29"/>
        <v>0.34263063999999999</v>
      </c>
      <c r="G287" s="19">
        <f t="shared" si="30"/>
        <v>0.36813064000000001</v>
      </c>
      <c r="H287" s="19">
        <f t="shared" si="30"/>
        <v>0.39363064000000003</v>
      </c>
      <c r="I287" s="19">
        <f t="shared" si="31"/>
        <v>0.41913064</v>
      </c>
      <c r="J287" s="19">
        <f t="shared" si="31"/>
        <v>0.44463063999999997</v>
      </c>
      <c r="K287" s="19"/>
      <c r="L287" s="19"/>
      <c r="M287" s="20"/>
      <c r="N287" s="321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2:28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20"/>
      <c r="N288" s="321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2:28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20"/>
      <c r="N289" s="321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2:28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20"/>
      <c r="N290" s="321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2:28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20"/>
      <c r="N291" s="321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2:28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20"/>
      <c r="N292" s="321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2:28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20"/>
      <c r="N293" s="321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2:28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20"/>
      <c r="N294" s="321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2:28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20"/>
      <c r="N295" s="321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2:28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20"/>
      <c r="N296" s="321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2:28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20"/>
      <c r="N297" s="321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2:28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0"/>
      <c r="N298" s="321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2:28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20"/>
      <c r="N299" s="321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2:28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20"/>
      <c r="N300" s="321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2:28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20"/>
      <c r="N301" s="321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2:28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20"/>
      <c r="N302" s="321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2:28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0"/>
      <c r="N303" s="321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2:28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20"/>
      <c r="N304" s="321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2:28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20"/>
      <c r="N305" s="321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2:28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20"/>
      <c r="N306" s="321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2:28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0"/>
      <c r="N307" s="321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2:28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20"/>
      <c r="N308" s="321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2:28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20"/>
      <c r="N309" s="321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2:28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20"/>
      <c r="N310" s="321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2:28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20"/>
      <c r="N311" s="321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2:28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20"/>
      <c r="N312" s="321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2:28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20"/>
      <c r="N313" s="321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2:28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20"/>
      <c r="N314" s="321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2:28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20"/>
      <c r="N315" s="321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2:28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20"/>
      <c r="N316" s="321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2:28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20"/>
      <c r="N317" s="321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2:28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0"/>
      <c r="N318" s="321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2:28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20"/>
      <c r="N319" s="321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2:28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20"/>
      <c r="N320" s="321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2:28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20"/>
      <c r="N321" s="321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2:28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20"/>
      <c r="N322" s="321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2:28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321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2:28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20"/>
      <c r="N324" s="321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2:28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20"/>
      <c r="N325" s="321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2:28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20"/>
      <c r="N326" s="321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2:28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20"/>
      <c r="N327" s="321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2:28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20"/>
      <c r="N328" s="321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2:28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2:28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2:28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2:28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2:28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2:28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2:28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2:28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2:28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2:28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2:28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2:28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2:28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2:28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2:28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2:28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2:28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2:28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2:28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2:28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2:28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2:28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2:28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2:28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2:28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2:28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2:28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2:28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2:28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2:28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2:28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2:28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2:28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2:28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2:28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2:28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2:28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2:28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2:28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2:28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2:15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2:15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2:15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2:15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2:15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2:15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2:15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2:15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2:15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2:15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2:15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2:15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2:15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2:15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2:15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  <row r="384" spans="2:15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</row>
    <row r="385" spans="2:15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</row>
    <row r="386" spans="2:15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</row>
    <row r="387" spans="2:15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</row>
    <row r="388" spans="2:15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</row>
    <row r="389" spans="2:15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</row>
    <row r="390" spans="2:15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</row>
    <row r="391" spans="2:15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</row>
    <row r="392" spans="2:15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</row>
    <row r="393" spans="2:15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</row>
    <row r="394" spans="2:15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</row>
    <row r="395" spans="2:15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</row>
    <row r="396" spans="2:15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</row>
    <row r="397" spans="2:15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</row>
    <row r="398" spans="2:15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</row>
    <row r="399" spans="2:15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</row>
    <row r="400" spans="2:15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</row>
    <row r="401" spans="2:15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</row>
    <row r="402" spans="2:15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</row>
    <row r="403" spans="2:15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</row>
    <row r="404" spans="2:15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</row>
    <row r="405" spans="2:15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</row>
    <row r="406" spans="2:15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</row>
    <row r="407" spans="2:15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</row>
  </sheetData>
  <mergeCells count="22">
    <mergeCell ref="F185:F186"/>
    <mergeCell ref="L185:L186"/>
    <mergeCell ref="B12:B20"/>
    <mergeCell ref="F25:F26"/>
    <mergeCell ref="L25:L26"/>
    <mergeCell ref="F78:F79"/>
    <mergeCell ref="L78:L79"/>
    <mergeCell ref="F131:F132"/>
    <mergeCell ref="L131:L132"/>
    <mergeCell ref="C16:D17"/>
    <mergeCell ref="E16:H17"/>
    <mergeCell ref="I16:I17"/>
    <mergeCell ref="J16:J17"/>
    <mergeCell ref="C19:D20"/>
    <mergeCell ref="E19:H20"/>
    <mergeCell ref="I19:I20"/>
    <mergeCell ref="L6:L7"/>
    <mergeCell ref="E1:H1"/>
    <mergeCell ref="B3:B9"/>
    <mergeCell ref="I6:I7"/>
    <mergeCell ref="J6:J7"/>
    <mergeCell ref="K6:K7"/>
  </mergeCells>
  <dataValidations count="1">
    <dataValidation type="whole" allowBlank="1" showInputMessage="1" showErrorMessage="1" sqref="E183 E129 E23 E76">
      <formula1>1</formula1>
      <formula2>10</formula2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330"/>
  <sheetViews>
    <sheetView zoomScale="54" zoomScaleNormal="54" workbookViewId="0">
      <selection activeCell="E23" sqref="E23"/>
    </sheetView>
  </sheetViews>
  <sheetFormatPr defaultRowHeight="15"/>
  <cols>
    <col min="1" max="1" width="9.140625" style="19"/>
    <col min="2" max="2" width="13.85546875" customWidth="1"/>
    <col min="9" max="9" width="15.28515625" customWidth="1"/>
    <col min="10" max="10" width="16.85546875" customWidth="1"/>
    <col min="11" max="11" width="9.5703125" bestFit="1" customWidth="1"/>
    <col min="12" max="12" width="15.42578125" customWidth="1"/>
    <col min="13" max="13" width="11.7109375" customWidth="1"/>
    <col min="15" max="15" width="17.42578125" customWidth="1"/>
    <col min="16" max="17" width="9.140625" style="19"/>
    <col min="18" max="18" width="13.140625" style="19" customWidth="1"/>
    <col min="19" max="19" width="14.42578125" style="19" customWidth="1"/>
    <col min="20" max="37" width="9.140625" style="19"/>
  </cols>
  <sheetData>
    <row r="1" spans="1:37" ht="15" customHeight="1">
      <c r="A1" s="322"/>
      <c r="B1" s="166" t="s">
        <v>27</v>
      </c>
      <c r="C1" s="167" t="s">
        <v>28</v>
      </c>
      <c r="D1" s="168"/>
      <c r="E1" s="421"/>
      <c r="F1" s="422"/>
      <c r="G1" s="422"/>
      <c r="H1" s="423"/>
      <c r="I1" s="302" t="s">
        <v>136</v>
      </c>
      <c r="J1" s="169" t="s">
        <v>145</v>
      </c>
      <c r="K1" s="169" t="s">
        <v>149</v>
      </c>
      <c r="L1" s="222" t="s">
        <v>212</v>
      </c>
      <c r="M1" s="222"/>
      <c r="N1" s="221"/>
      <c r="O1" s="221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37" ht="15.75" thickBot="1">
      <c r="A2" s="322"/>
      <c r="B2" s="170"/>
      <c r="C2" s="171"/>
      <c r="D2" s="172"/>
      <c r="E2" s="173"/>
      <c r="F2" s="173"/>
      <c r="G2" s="173"/>
      <c r="H2" s="173"/>
      <c r="I2" s="174" t="s">
        <v>137</v>
      </c>
      <c r="J2" s="175" t="s">
        <v>21</v>
      </c>
      <c r="K2" s="175" t="s">
        <v>148</v>
      </c>
      <c r="L2" s="175" t="s">
        <v>148</v>
      </c>
      <c r="M2" s="175"/>
      <c r="N2" s="221"/>
      <c r="O2" s="221"/>
      <c r="P2" s="322"/>
      <c r="Q2" s="322"/>
      <c r="R2" s="322"/>
      <c r="S2" s="322"/>
      <c r="T2" s="322"/>
      <c r="U2" s="322"/>
      <c r="V2" s="322"/>
      <c r="W2" s="322"/>
      <c r="X2" s="322"/>
      <c r="Y2" s="322"/>
    </row>
    <row r="3" spans="1:37">
      <c r="A3" s="322"/>
      <c r="B3" s="430" t="s">
        <v>146</v>
      </c>
      <c r="C3" s="257" t="s">
        <v>30</v>
      </c>
      <c r="D3" s="209"/>
      <c r="E3" s="208"/>
      <c r="F3" s="208"/>
      <c r="G3" s="258"/>
      <c r="H3" s="258"/>
      <c r="I3" s="259"/>
      <c r="J3" s="260"/>
      <c r="K3" s="261">
        <v>1</v>
      </c>
      <c r="L3" s="261">
        <f>K3</f>
        <v>1</v>
      </c>
      <c r="M3" s="261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</row>
    <row r="4" spans="1:37">
      <c r="A4" s="322"/>
      <c r="B4" s="431"/>
      <c r="C4" s="237" t="s">
        <v>160</v>
      </c>
      <c r="D4" s="233"/>
      <c r="E4" s="196"/>
      <c r="F4" s="196"/>
      <c r="G4" s="234"/>
      <c r="H4" s="234"/>
      <c r="I4" s="255"/>
      <c r="J4" s="250">
        <f>K4*0.333</f>
        <v>0.49950000000000006</v>
      </c>
      <c r="K4" s="235">
        <v>1.5</v>
      </c>
      <c r="L4" s="235">
        <f>J4/0.5</f>
        <v>0.99900000000000011</v>
      </c>
      <c r="M4" s="235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</row>
    <row r="5" spans="1:37" s="224" customFormat="1" ht="16.5" customHeight="1">
      <c r="A5" s="322"/>
      <c r="B5" s="431"/>
      <c r="C5" s="177" t="s">
        <v>20</v>
      </c>
      <c r="D5" s="209"/>
      <c r="E5" s="208"/>
      <c r="F5" s="208"/>
      <c r="G5" s="258"/>
      <c r="H5" s="258"/>
      <c r="I5" s="262"/>
      <c r="J5" s="263">
        <f>'kWh per year'!C5/365</f>
        <v>0.79780821917808231</v>
      </c>
      <c r="K5" s="264"/>
      <c r="L5" s="264">
        <f>J5/0.5</f>
        <v>1.5956164383561646</v>
      </c>
      <c r="M5" s="264"/>
      <c r="N5" s="324"/>
      <c r="O5" s="325"/>
      <c r="P5" s="324"/>
      <c r="Q5" s="324"/>
      <c r="R5" s="324"/>
      <c r="S5" s="326"/>
      <c r="T5" s="324"/>
      <c r="U5" s="324"/>
      <c r="V5" s="324"/>
      <c r="W5" s="324"/>
      <c r="X5" s="324"/>
      <c r="Y5" s="324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</row>
    <row r="6" spans="1:37">
      <c r="A6" s="322"/>
      <c r="B6" s="431"/>
      <c r="C6" s="243" t="s">
        <v>32</v>
      </c>
      <c r="D6" s="244"/>
      <c r="E6" s="245"/>
      <c r="F6" s="245"/>
      <c r="G6" s="246"/>
      <c r="H6" s="246"/>
      <c r="I6" s="426">
        <f>'kWh per year'!C3/365</f>
        <v>0.72332054794520551</v>
      </c>
      <c r="J6" s="416">
        <f>I6/12</f>
        <v>6.0276712328767128E-2</v>
      </c>
      <c r="K6" s="416"/>
      <c r="L6" s="416">
        <f>J6/0.5</f>
        <v>0.12055342465753426</v>
      </c>
      <c r="M6" s="247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</row>
    <row r="7" spans="1:37">
      <c r="A7" s="322"/>
      <c r="B7" s="431"/>
      <c r="C7" s="248"/>
      <c r="D7" s="238"/>
      <c r="E7" s="239"/>
      <c r="F7" s="239"/>
      <c r="G7" s="240"/>
      <c r="H7" s="240"/>
      <c r="I7" s="427"/>
      <c r="J7" s="417"/>
      <c r="K7" s="417"/>
      <c r="L7" s="417"/>
      <c r="M7" s="249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37">
      <c r="A8" s="322"/>
      <c r="B8" s="431"/>
      <c r="C8" s="178" t="s">
        <v>33</v>
      </c>
      <c r="D8" s="265"/>
      <c r="E8" s="266"/>
      <c r="F8" s="266"/>
      <c r="G8" s="267"/>
      <c r="H8" s="267"/>
      <c r="I8" s="268">
        <f>'kWh per year'!C6/365</f>
        <v>0.16126128000000001</v>
      </c>
      <c r="J8" s="269">
        <f>I8/4</f>
        <v>4.0315320000000002E-2</v>
      </c>
      <c r="K8" s="269"/>
      <c r="L8" s="269">
        <f>J8/0.5</f>
        <v>8.0630640000000003E-2</v>
      </c>
      <c r="M8" s="269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37">
      <c r="A9" s="322"/>
      <c r="B9" s="431"/>
      <c r="C9" s="243" t="s">
        <v>34</v>
      </c>
      <c r="D9" s="244"/>
      <c r="E9" s="245"/>
      <c r="F9" s="245"/>
      <c r="G9" s="246"/>
      <c r="H9" s="246"/>
      <c r="I9" s="241">
        <f>'kWh per year'!C4/365</f>
        <v>0.7978082191780822</v>
      </c>
      <c r="J9" s="236">
        <f>'EU energy label'!J26</f>
        <v>0.8</v>
      </c>
      <c r="K9" s="236"/>
      <c r="L9" s="236">
        <v>0.69</v>
      </c>
      <c r="M9" s="236" t="s">
        <v>211</v>
      </c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</row>
    <row r="10" spans="1:37">
      <c r="A10" s="322"/>
      <c r="B10" s="303"/>
      <c r="C10" s="248"/>
      <c r="D10" s="238"/>
      <c r="E10" s="239"/>
      <c r="F10" s="239"/>
      <c r="G10" s="240"/>
      <c r="H10" s="240"/>
      <c r="I10" s="253"/>
      <c r="J10" s="304"/>
      <c r="K10" s="304"/>
      <c r="L10" s="304">
        <v>0.8</v>
      </c>
      <c r="M10" s="240" t="s">
        <v>162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</row>
    <row r="11" spans="1:37">
      <c r="A11" s="322"/>
      <c r="B11" s="303"/>
      <c r="C11" s="179" t="s">
        <v>31</v>
      </c>
      <c r="D11" s="291"/>
      <c r="E11" s="292"/>
      <c r="F11" s="292"/>
      <c r="G11" s="293"/>
      <c r="H11" s="293"/>
      <c r="I11" s="294"/>
      <c r="J11" s="295">
        <f>'EU energy label'!I61</f>
        <v>0.94499999999999995</v>
      </c>
      <c r="K11" s="295"/>
      <c r="L11" s="295">
        <f>J11/0.5</f>
        <v>1.89</v>
      </c>
      <c r="M11" s="296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</row>
    <row r="12" spans="1:37">
      <c r="A12" s="323"/>
      <c r="B12" s="418" t="s">
        <v>147</v>
      </c>
      <c r="C12" s="194" t="s">
        <v>35</v>
      </c>
      <c r="D12" s="225"/>
      <c r="E12" s="270"/>
      <c r="F12" s="270"/>
      <c r="G12" s="271"/>
      <c r="H12" s="271"/>
      <c r="I12" s="272">
        <f>'kWh per year'!C8/365</f>
        <v>0.54849315068493154</v>
      </c>
      <c r="J12" s="273">
        <f>'EU energy label'!B61</f>
        <v>0.11</v>
      </c>
      <c r="K12" s="273"/>
      <c r="L12" s="273"/>
      <c r="M12" s="358"/>
      <c r="N12" s="19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</row>
    <row r="13" spans="1:37">
      <c r="A13" s="322"/>
      <c r="B13" s="419"/>
      <c r="C13" s="203"/>
      <c r="D13" s="274"/>
      <c r="E13" s="203"/>
      <c r="F13" s="203"/>
      <c r="G13" s="275"/>
      <c r="H13" s="275"/>
      <c r="I13" s="205"/>
      <c r="J13" s="276"/>
      <c r="K13" s="276"/>
      <c r="L13" s="277">
        <f>J12/0.5</f>
        <v>0.22</v>
      </c>
      <c r="M13" s="278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</row>
    <row r="14" spans="1:37">
      <c r="A14" s="322"/>
      <c r="B14" s="419"/>
      <c r="C14" s="243" t="s">
        <v>36</v>
      </c>
      <c r="D14" s="244"/>
      <c r="E14" s="245"/>
      <c r="F14" s="245"/>
      <c r="G14" s="246"/>
      <c r="H14" s="246"/>
      <c r="I14" s="254">
        <f>'EU energy label'!D95</f>
        <v>0.15342465753424658</v>
      </c>
      <c r="J14" s="356"/>
      <c r="K14" s="356">
        <v>2.5499999999999998E-2</v>
      </c>
      <c r="L14" s="356"/>
      <c r="M14" s="24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</row>
    <row r="15" spans="1:37">
      <c r="A15" s="322"/>
      <c r="B15" s="419"/>
      <c r="C15" s="248"/>
      <c r="D15" s="238"/>
      <c r="E15" s="239"/>
      <c r="F15" s="239"/>
      <c r="G15" s="240"/>
      <c r="H15" s="240"/>
      <c r="I15" s="253"/>
      <c r="J15" s="357"/>
      <c r="K15" s="364"/>
      <c r="L15" s="364">
        <f>K14</f>
        <v>2.5499999999999998E-2</v>
      </c>
      <c r="M15" s="364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</row>
    <row r="16" spans="1:37">
      <c r="A16" s="322"/>
      <c r="B16" s="419"/>
      <c r="C16" s="432" t="s">
        <v>141</v>
      </c>
      <c r="D16" s="433"/>
      <c r="E16" s="408"/>
      <c r="F16" s="409"/>
      <c r="G16" s="409"/>
      <c r="H16" s="410"/>
      <c r="I16" s="409"/>
      <c r="J16" s="390"/>
      <c r="K16" s="367"/>
      <c r="L16" s="367"/>
      <c r="M16" s="367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</row>
    <row r="17" spans="1:25">
      <c r="A17" s="322"/>
      <c r="B17" s="419"/>
      <c r="C17" s="434"/>
      <c r="D17" s="435"/>
      <c r="E17" s="411"/>
      <c r="F17" s="412"/>
      <c r="G17" s="412"/>
      <c r="H17" s="413"/>
      <c r="I17" s="412"/>
      <c r="J17" s="391"/>
      <c r="K17" s="357">
        <v>1.6</v>
      </c>
      <c r="L17" s="357">
        <f>K17</f>
        <v>1.6</v>
      </c>
      <c r="M17" s="368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</row>
    <row r="18" spans="1:25">
      <c r="A18" s="322"/>
      <c r="B18" s="419"/>
      <c r="C18" s="279" t="s">
        <v>140</v>
      </c>
      <c r="D18" s="280"/>
      <c r="E18" s="281"/>
      <c r="F18" s="281"/>
      <c r="G18" s="282"/>
      <c r="H18" s="282"/>
      <c r="I18" s="283"/>
      <c r="J18" s="360">
        <v>1.2E-2</v>
      </c>
      <c r="K18" s="284"/>
      <c r="L18" s="366">
        <f>J18/3/2</f>
        <v>2E-3</v>
      </c>
      <c r="M18" s="365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</row>
    <row r="19" spans="1:25">
      <c r="A19" s="322"/>
      <c r="B19" s="419"/>
      <c r="C19" s="392" t="s">
        <v>159</v>
      </c>
      <c r="D19" s="393"/>
      <c r="E19" s="396"/>
      <c r="F19" s="397"/>
      <c r="G19" s="397"/>
      <c r="H19" s="436"/>
      <c r="I19" s="438"/>
      <c r="J19" s="356">
        <f>K19*0.25</f>
        <v>0.27500000000000002</v>
      </c>
      <c r="K19" s="356">
        <v>1.1000000000000001</v>
      </c>
      <c r="L19" s="356">
        <f>J19/0.5</f>
        <v>0.55000000000000004</v>
      </c>
      <c r="M19" s="356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25">
      <c r="A20" s="322"/>
      <c r="B20" s="420"/>
      <c r="C20" s="394"/>
      <c r="D20" s="395"/>
      <c r="E20" s="398"/>
      <c r="F20" s="399"/>
      <c r="G20" s="399"/>
      <c r="H20" s="437"/>
      <c r="I20" s="439"/>
      <c r="J20" s="180"/>
      <c r="K20" s="219"/>
      <c r="L20" s="219"/>
      <c r="M20" s="357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25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</row>
    <row r="22" spans="1:25">
      <c r="A22" s="322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 t="s">
        <v>214</v>
      </c>
      <c r="S22" s="322" t="s">
        <v>213</v>
      </c>
      <c r="T22" s="322"/>
      <c r="U22" s="322"/>
      <c r="V22" s="322"/>
      <c r="W22" s="322"/>
      <c r="X22" s="322"/>
      <c r="Y22" s="322"/>
    </row>
    <row r="23" spans="1:25">
      <c r="A23" s="322"/>
      <c r="B23" s="322"/>
      <c r="C23" s="322"/>
      <c r="D23" s="322"/>
      <c r="E23" s="369">
        <v>1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25">
      <c r="A24" s="322"/>
      <c r="B24" s="330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>
        <v>1</v>
      </c>
      <c r="S24" s="322">
        <v>2</v>
      </c>
      <c r="T24" s="322"/>
      <c r="U24" s="322"/>
      <c r="V24" s="322"/>
      <c r="W24" s="322"/>
      <c r="X24" s="322"/>
      <c r="Y24" s="322"/>
    </row>
    <row r="25" spans="1:25">
      <c r="A25" s="322"/>
      <c r="B25" s="181" t="s">
        <v>37</v>
      </c>
      <c r="C25" s="210" t="s">
        <v>38</v>
      </c>
      <c r="D25" s="182" t="s">
        <v>39</v>
      </c>
      <c r="E25" s="287" t="s">
        <v>40</v>
      </c>
      <c r="F25" s="400" t="s">
        <v>142</v>
      </c>
      <c r="G25" s="182" t="s">
        <v>33</v>
      </c>
      <c r="H25" s="182" t="s">
        <v>41</v>
      </c>
      <c r="I25" s="183" t="s">
        <v>42</v>
      </c>
      <c r="J25" s="184" t="s">
        <v>43</v>
      </c>
      <c r="K25" s="183" t="s">
        <v>143</v>
      </c>
      <c r="L25" s="402" t="s">
        <v>144</v>
      </c>
      <c r="M25" s="206" t="s">
        <v>139</v>
      </c>
      <c r="N25" s="184" t="s">
        <v>157</v>
      </c>
      <c r="O25" s="215" t="s">
        <v>158</v>
      </c>
      <c r="P25" s="321"/>
      <c r="Q25" s="322"/>
      <c r="R25" s="322"/>
      <c r="S25" s="322"/>
      <c r="T25" s="322"/>
      <c r="U25" s="322"/>
      <c r="V25" s="322"/>
      <c r="W25" s="322"/>
      <c r="X25" s="322"/>
      <c r="Y25" s="322"/>
    </row>
    <row r="26" spans="1:25">
      <c r="A26" s="322"/>
      <c r="B26" s="185"/>
      <c r="C26" s="211"/>
      <c r="D26" s="186"/>
      <c r="E26" s="288" t="s">
        <v>39</v>
      </c>
      <c r="F26" s="401"/>
      <c r="G26" s="186"/>
      <c r="H26" s="186"/>
      <c r="I26" s="187"/>
      <c r="J26" s="188"/>
      <c r="K26" s="187"/>
      <c r="L26" s="403"/>
      <c r="M26" s="207"/>
      <c r="N26" s="188"/>
      <c r="O26" s="216"/>
      <c r="P26" s="321"/>
      <c r="Q26" s="322"/>
      <c r="R26" s="322"/>
      <c r="S26" s="322"/>
      <c r="T26" s="322"/>
      <c r="U26" s="322"/>
      <c r="V26" s="322"/>
      <c r="W26" s="322"/>
      <c r="X26" s="322"/>
      <c r="Y26" s="322"/>
    </row>
    <row r="27" spans="1:25">
      <c r="A27" s="322"/>
      <c r="B27" s="189" t="s">
        <v>163</v>
      </c>
      <c r="C27" s="212"/>
      <c r="D27" s="190">
        <v>0</v>
      </c>
      <c r="E27" s="289"/>
      <c r="F27" s="192">
        <f>$L$6</f>
        <v>0.12055342465753426</v>
      </c>
      <c r="G27" s="190"/>
      <c r="H27" s="193"/>
      <c r="I27" s="194"/>
      <c r="J27" s="195"/>
      <c r="K27" s="194"/>
      <c r="L27" s="195"/>
      <c r="M27" s="208"/>
      <c r="N27" s="195"/>
      <c r="O27" s="217"/>
      <c r="P27" s="196"/>
      <c r="Q27" s="322"/>
      <c r="R27" s="322">
        <f>SUM(C27:O27)</f>
        <v>0.12055342465753426</v>
      </c>
      <c r="S27" s="322">
        <f t="shared" ref="S27:S74" si="0">(E27+C27+O27+D27+F27+G27+H27++M27)+($S$24*(N27+I27+J27+L27)+K27)</f>
        <v>0.12055342465753426</v>
      </c>
      <c r="T27" s="322"/>
      <c r="U27" s="322"/>
      <c r="V27" s="322"/>
      <c r="W27" s="322"/>
      <c r="X27" s="328"/>
      <c r="Y27" s="322"/>
    </row>
    <row r="28" spans="1:25">
      <c r="A28" s="322"/>
      <c r="B28" s="189" t="s">
        <v>164</v>
      </c>
      <c r="C28" s="212"/>
      <c r="D28" s="190">
        <v>0</v>
      </c>
      <c r="E28" s="289"/>
      <c r="F28" s="192"/>
      <c r="G28" s="190"/>
      <c r="H28" s="193"/>
      <c r="I28" s="194"/>
      <c r="J28" s="195"/>
      <c r="K28" s="194"/>
      <c r="L28" s="195"/>
      <c r="M28" s="208"/>
      <c r="N28" s="195"/>
      <c r="O28" s="217"/>
      <c r="P28" s="196"/>
      <c r="Q28" s="322"/>
      <c r="R28" s="322">
        <f t="shared" ref="R28:R74" si="1">SUM(C28:O28)</f>
        <v>0</v>
      </c>
      <c r="S28" s="322">
        <f t="shared" si="0"/>
        <v>0</v>
      </c>
      <c r="T28" s="322"/>
      <c r="U28" s="322"/>
      <c r="V28" s="322"/>
      <c r="W28" s="322"/>
      <c r="X28" s="328"/>
      <c r="Y28" s="322"/>
    </row>
    <row r="29" spans="1:25">
      <c r="A29" s="322"/>
      <c r="B29" s="189" t="s">
        <v>165</v>
      </c>
      <c r="C29" s="212"/>
      <c r="D29" s="190">
        <v>0</v>
      </c>
      <c r="E29" s="289"/>
      <c r="F29" s="192">
        <f>$L$6</f>
        <v>0.12055342465753426</v>
      </c>
      <c r="G29" s="190"/>
      <c r="H29" s="193"/>
      <c r="I29" s="194"/>
      <c r="J29" s="195"/>
      <c r="K29" s="194"/>
      <c r="L29" s="195"/>
      <c r="M29" s="208"/>
      <c r="N29" s="195"/>
      <c r="O29" s="217"/>
      <c r="P29" s="196"/>
      <c r="Q29" s="322"/>
      <c r="R29" s="322">
        <f t="shared" si="1"/>
        <v>0.12055342465753426</v>
      </c>
      <c r="S29" s="322">
        <f t="shared" si="0"/>
        <v>0.12055342465753426</v>
      </c>
      <c r="T29" s="322"/>
      <c r="U29" s="322"/>
      <c r="V29" s="322"/>
      <c r="W29" s="322"/>
      <c r="X29" s="328"/>
      <c r="Y29" s="322"/>
    </row>
    <row r="30" spans="1:25">
      <c r="A30" s="322"/>
      <c r="B30" s="189" t="s">
        <v>166</v>
      </c>
      <c r="C30" s="212"/>
      <c r="D30" s="190">
        <v>0</v>
      </c>
      <c r="E30" s="289"/>
      <c r="F30" s="192"/>
      <c r="G30" s="190"/>
      <c r="H30" s="193"/>
      <c r="I30" s="194"/>
      <c r="J30" s="195"/>
      <c r="K30" s="194"/>
      <c r="L30" s="195"/>
      <c r="M30" s="208"/>
      <c r="N30" s="195"/>
      <c r="O30" s="217"/>
      <c r="P30" s="196"/>
      <c r="Q30" s="322"/>
      <c r="R30" s="322">
        <f t="shared" si="1"/>
        <v>0</v>
      </c>
      <c r="S30" s="322">
        <f t="shared" si="0"/>
        <v>0</v>
      </c>
      <c r="T30" s="322"/>
      <c r="U30" s="322"/>
      <c r="V30" s="322"/>
      <c r="W30" s="322"/>
      <c r="X30" s="328"/>
      <c r="Y30" s="322"/>
    </row>
    <row r="31" spans="1:25">
      <c r="A31" s="322"/>
      <c r="B31" s="189" t="s">
        <v>167</v>
      </c>
      <c r="C31" s="212"/>
      <c r="D31" s="190">
        <v>0</v>
      </c>
      <c r="E31" s="289"/>
      <c r="F31" s="192">
        <f>$L$6</f>
        <v>0.12055342465753426</v>
      </c>
      <c r="G31" s="190"/>
      <c r="H31" s="193"/>
      <c r="I31" s="194"/>
      <c r="J31" s="197"/>
      <c r="K31" s="194"/>
      <c r="L31" s="195"/>
      <c r="M31" s="208"/>
      <c r="N31" s="195"/>
      <c r="O31" s="217"/>
      <c r="P31" s="196"/>
      <c r="Q31" s="322"/>
      <c r="R31" s="322">
        <f t="shared" si="1"/>
        <v>0.12055342465753426</v>
      </c>
      <c r="S31" s="322">
        <f t="shared" si="0"/>
        <v>0.12055342465753426</v>
      </c>
      <c r="T31" s="322"/>
      <c r="U31" s="322"/>
      <c r="V31" s="322"/>
      <c r="W31" s="322"/>
      <c r="X31" s="328"/>
      <c r="Y31" s="322"/>
    </row>
    <row r="32" spans="1:25">
      <c r="A32" s="322"/>
      <c r="B32" s="189" t="s">
        <v>168</v>
      </c>
      <c r="C32" s="212"/>
      <c r="D32" s="190">
        <v>0</v>
      </c>
      <c r="E32" s="289"/>
      <c r="F32" s="192"/>
      <c r="G32" s="190"/>
      <c r="H32" s="193"/>
      <c r="I32" s="194"/>
      <c r="J32" s="195"/>
      <c r="K32" s="194"/>
      <c r="L32" s="195"/>
      <c r="M32" s="208"/>
      <c r="N32" s="195"/>
      <c r="O32" s="217"/>
      <c r="P32" s="196"/>
      <c r="Q32" s="322"/>
      <c r="R32" s="322">
        <f t="shared" si="1"/>
        <v>0</v>
      </c>
      <c r="S32" s="322">
        <f t="shared" si="0"/>
        <v>0</v>
      </c>
      <c r="T32" s="322"/>
      <c r="U32" s="322"/>
      <c r="V32" s="322"/>
      <c r="W32" s="322"/>
      <c r="X32" s="328"/>
      <c r="Y32" s="322"/>
    </row>
    <row r="33" spans="1:25">
      <c r="A33" s="322"/>
      <c r="B33" s="189" t="s">
        <v>169</v>
      </c>
      <c r="C33" s="212"/>
      <c r="D33" s="190">
        <v>0</v>
      </c>
      <c r="E33" s="289"/>
      <c r="F33" s="192">
        <f>$L$6</f>
        <v>0.12055342465753426</v>
      </c>
      <c r="G33" s="190"/>
      <c r="H33" s="193"/>
      <c r="I33" s="194"/>
      <c r="J33" s="195"/>
      <c r="K33" s="194"/>
      <c r="L33" s="195"/>
      <c r="M33" s="208"/>
      <c r="N33" s="195"/>
      <c r="O33" s="217"/>
      <c r="P33" s="196"/>
      <c r="Q33" s="322"/>
      <c r="R33" s="322">
        <f t="shared" si="1"/>
        <v>0.12055342465753426</v>
      </c>
      <c r="S33" s="322">
        <f t="shared" si="0"/>
        <v>0.12055342465753426</v>
      </c>
      <c r="T33" s="322"/>
      <c r="U33" s="322"/>
      <c r="V33" s="322"/>
      <c r="W33" s="322"/>
      <c r="X33" s="328"/>
      <c r="Y33" s="322"/>
    </row>
    <row r="34" spans="1:25">
      <c r="A34" s="322"/>
      <c r="B34" s="189" t="s">
        <v>170</v>
      </c>
      <c r="C34" s="212"/>
      <c r="D34" s="190">
        <v>0</v>
      </c>
      <c r="E34" s="289"/>
      <c r="F34" s="192"/>
      <c r="G34" s="192"/>
      <c r="H34" s="193"/>
      <c r="I34" s="198"/>
      <c r="J34" s="197"/>
      <c r="K34" s="194"/>
      <c r="L34" s="195"/>
      <c r="M34" s="190"/>
      <c r="N34" s="225"/>
      <c r="O34" s="217"/>
      <c r="P34" s="196"/>
      <c r="Q34" s="322"/>
      <c r="R34" s="322">
        <f t="shared" si="1"/>
        <v>0</v>
      </c>
      <c r="S34" s="322">
        <f t="shared" si="0"/>
        <v>0</v>
      </c>
      <c r="T34" s="322"/>
      <c r="U34" s="322"/>
      <c r="V34" s="322"/>
      <c r="W34" s="322"/>
      <c r="X34" s="328"/>
      <c r="Y34" s="322"/>
    </row>
    <row r="35" spans="1:25">
      <c r="A35" s="322"/>
      <c r="B35" s="189" t="s">
        <v>171</v>
      </c>
      <c r="C35" s="212"/>
      <c r="D35" s="190">
        <v>0</v>
      </c>
      <c r="E35" s="289"/>
      <c r="F35" s="192">
        <f>$L$6</f>
        <v>0.12055342465753426</v>
      </c>
      <c r="G35" s="192"/>
      <c r="H35" s="193"/>
      <c r="I35" s="198"/>
      <c r="J35" s="197"/>
      <c r="K35" s="194"/>
      <c r="L35" s="195"/>
      <c r="M35" s="190"/>
      <c r="N35" s="191"/>
      <c r="O35" s="217"/>
      <c r="P35" s="196"/>
      <c r="Q35" s="322"/>
      <c r="R35" s="322">
        <f t="shared" si="1"/>
        <v>0.12055342465753426</v>
      </c>
      <c r="S35" s="322">
        <f t="shared" si="0"/>
        <v>0.12055342465753426</v>
      </c>
      <c r="T35" s="322"/>
      <c r="U35" s="322"/>
      <c r="V35" s="322"/>
      <c r="W35" s="322"/>
      <c r="X35" s="328"/>
      <c r="Y35" s="322"/>
    </row>
    <row r="36" spans="1:25">
      <c r="A36" s="322"/>
      <c r="B36" s="189" t="s">
        <v>172</v>
      </c>
      <c r="C36" s="212"/>
      <c r="D36" s="190">
        <v>0</v>
      </c>
      <c r="E36" s="289"/>
      <c r="F36" s="192"/>
      <c r="G36" s="192"/>
      <c r="H36" s="193"/>
      <c r="I36" s="198"/>
      <c r="J36" s="197"/>
      <c r="K36" s="200"/>
      <c r="L36" s="195"/>
      <c r="M36" s="190"/>
      <c r="N36" s="225"/>
      <c r="O36" s="217"/>
      <c r="P36" s="196"/>
      <c r="Q36" s="322"/>
      <c r="R36" s="322">
        <f t="shared" si="1"/>
        <v>0</v>
      </c>
      <c r="S36" s="322">
        <f t="shared" si="0"/>
        <v>0</v>
      </c>
      <c r="T36" s="322"/>
      <c r="U36" s="322"/>
      <c r="V36" s="322"/>
      <c r="W36" s="322"/>
      <c r="X36" s="328"/>
      <c r="Y36" s="322"/>
    </row>
    <row r="37" spans="1:25">
      <c r="A37" s="322"/>
      <c r="B37" s="189" t="s">
        <v>173</v>
      </c>
      <c r="C37" s="212"/>
      <c r="D37" s="190">
        <v>0</v>
      </c>
      <c r="E37" s="289"/>
      <c r="F37" s="192">
        <f>$L$6</f>
        <v>0.12055342465753426</v>
      </c>
      <c r="G37" s="192"/>
      <c r="H37" s="193"/>
      <c r="I37" s="194"/>
      <c r="J37" s="197"/>
      <c r="K37" s="200"/>
      <c r="L37" s="195"/>
      <c r="M37" s="190"/>
      <c r="N37" s="225"/>
      <c r="O37" s="217"/>
      <c r="P37" s="196"/>
      <c r="Q37" s="322"/>
      <c r="R37" s="322">
        <f t="shared" si="1"/>
        <v>0.12055342465753426</v>
      </c>
      <c r="S37" s="322">
        <f t="shared" si="0"/>
        <v>0.12055342465753426</v>
      </c>
      <c r="T37" s="322"/>
      <c r="U37" s="322"/>
      <c r="V37" s="322"/>
      <c r="W37" s="322"/>
      <c r="X37" s="328"/>
      <c r="Y37" s="322"/>
    </row>
    <row r="38" spans="1:25">
      <c r="A38" s="322"/>
      <c r="B38" s="189" t="s">
        <v>174</v>
      </c>
      <c r="C38" s="212"/>
      <c r="D38" s="190">
        <v>0</v>
      </c>
      <c r="E38" s="289"/>
      <c r="F38" s="192"/>
      <c r="G38" s="192"/>
      <c r="H38" s="193"/>
      <c r="I38" s="194"/>
      <c r="J38" s="197"/>
      <c r="K38" s="200"/>
      <c r="L38" s="195"/>
      <c r="M38" s="190"/>
      <c r="N38" s="225"/>
      <c r="O38" s="217"/>
      <c r="P38" s="196"/>
      <c r="Q38" s="322"/>
      <c r="R38" s="322">
        <f t="shared" si="1"/>
        <v>0</v>
      </c>
      <c r="S38" s="322">
        <f t="shared" si="0"/>
        <v>0</v>
      </c>
      <c r="T38" s="322"/>
      <c r="U38" s="322"/>
      <c r="V38" s="322"/>
      <c r="W38" s="322"/>
      <c r="X38" s="328"/>
      <c r="Y38" s="322"/>
    </row>
    <row r="39" spans="1:25">
      <c r="A39" s="322"/>
      <c r="B39" s="189" t="s">
        <v>175</v>
      </c>
      <c r="C39" s="212"/>
      <c r="D39" s="190">
        <v>0</v>
      </c>
      <c r="E39" s="289"/>
      <c r="F39" s="192">
        <f>$L$6</f>
        <v>0.12055342465753426</v>
      </c>
      <c r="G39" s="192"/>
      <c r="H39" s="193"/>
      <c r="I39" s="194"/>
      <c r="J39" s="197"/>
      <c r="K39" s="194"/>
      <c r="L39" s="195"/>
      <c r="M39" s="190"/>
      <c r="N39" s="225"/>
      <c r="O39" s="217"/>
      <c r="P39" s="196"/>
      <c r="Q39" s="322"/>
      <c r="R39" s="322">
        <f t="shared" si="1"/>
        <v>0.12055342465753426</v>
      </c>
      <c r="S39" s="322">
        <f t="shared" si="0"/>
        <v>0.12055342465753426</v>
      </c>
      <c r="T39" s="322"/>
      <c r="U39" s="322"/>
      <c r="V39" s="322"/>
      <c r="W39" s="322"/>
      <c r="X39" s="328"/>
      <c r="Y39" s="322"/>
    </row>
    <row r="40" spans="1:25">
      <c r="A40" s="322"/>
      <c r="B40" s="189" t="s">
        <v>176</v>
      </c>
      <c r="C40" s="212"/>
      <c r="D40" s="190">
        <v>0</v>
      </c>
      <c r="E40" s="289"/>
      <c r="F40" s="192"/>
      <c r="G40" s="192"/>
      <c r="H40" s="193"/>
      <c r="I40" s="198"/>
      <c r="J40" s="197"/>
      <c r="K40" s="199"/>
      <c r="L40" s="195"/>
      <c r="M40" s="190"/>
      <c r="N40" s="225"/>
      <c r="O40" s="217"/>
      <c r="P40" s="196"/>
      <c r="Q40" s="322"/>
      <c r="R40" s="322">
        <f t="shared" si="1"/>
        <v>0</v>
      </c>
      <c r="S40" s="322">
        <f t="shared" si="0"/>
        <v>0</v>
      </c>
      <c r="T40" s="322"/>
      <c r="U40" s="322"/>
      <c r="V40" s="322"/>
      <c r="W40" s="322"/>
      <c r="X40" s="328"/>
      <c r="Y40" s="322"/>
    </row>
    <row r="41" spans="1:25">
      <c r="A41" s="322"/>
      <c r="B41" s="189" t="s">
        <v>177</v>
      </c>
      <c r="C41" s="212"/>
      <c r="D41" s="190">
        <v>0</v>
      </c>
      <c r="E41" s="289"/>
      <c r="F41" s="192">
        <f>$L$6</f>
        <v>0.12055342465753426</v>
      </c>
      <c r="G41" s="192"/>
      <c r="H41" s="193"/>
      <c r="I41" s="198"/>
      <c r="J41" s="197"/>
      <c r="K41" s="199"/>
      <c r="L41" s="195"/>
      <c r="M41" s="209"/>
      <c r="N41" s="195"/>
      <c r="O41" s="217"/>
      <c r="P41" s="196"/>
      <c r="Q41" s="322"/>
      <c r="R41" s="322">
        <f t="shared" si="1"/>
        <v>0.12055342465753426</v>
      </c>
      <c r="S41" s="322">
        <f t="shared" si="0"/>
        <v>0.12055342465753426</v>
      </c>
      <c r="T41" s="322"/>
      <c r="U41" s="322"/>
      <c r="V41" s="322"/>
      <c r="W41" s="322"/>
      <c r="X41" s="328"/>
      <c r="Y41" s="322"/>
    </row>
    <row r="42" spans="1:25">
      <c r="A42" s="322"/>
      <c r="B42" s="189" t="s">
        <v>178</v>
      </c>
      <c r="C42" s="212"/>
      <c r="D42" s="190">
        <v>0</v>
      </c>
      <c r="E42" s="289"/>
      <c r="F42" s="192"/>
      <c r="G42" s="192"/>
      <c r="H42" s="193"/>
      <c r="I42" s="198"/>
      <c r="J42" s="197"/>
      <c r="K42" s="197"/>
      <c r="L42" s="197"/>
      <c r="M42" s="209"/>
      <c r="N42" s="195"/>
      <c r="O42" s="217"/>
      <c r="P42" s="196"/>
      <c r="Q42" s="322"/>
      <c r="R42" s="322">
        <f t="shared" si="1"/>
        <v>0</v>
      </c>
      <c r="S42" s="322">
        <f t="shared" si="0"/>
        <v>0</v>
      </c>
      <c r="T42" s="322"/>
      <c r="U42" s="322"/>
      <c r="V42" s="322"/>
      <c r="W42" s="322"/>
      <c r="X42" s="328"/>
      <c r="Y42" s="322"/>
    </row>
    <row r="43" spans="1:25">
      <c r="A43" s="322"/>
      <c r="B43" s="189" t="s">
        <v>179</v>
      </c>
      <c r="C43" s="212"/>
      <c r="D43" s="190">
        <v>0</v>
      </c>
      <c r="E43" s="289"/>
      <c r="F43" s="192">
        <f>$L$6</f>
        <v>0.12055342465753426</v>
      </c>
      <c r="G43" s="192"/>
      <c r="H43" s="193"/>
      <c r="I43" s="198"/>
      <c r="J43" s="197"/>
      <c r="K43" s="226"/>
      <c r="L43" s="226"/>
      <c r="M43" s="209"/>
      <c r="N43" s="195"/>
      <c r="O43" s="217"/>
      <c r="P43" s="196"/>
      <c r="Q43" s="322"/>
      <c r="R43" s="322">
        <f t="shared" si="1"/>
        <v>0.12055342465753426</v>
      </c>
      <c r="S43" s="322">
        <f t="shared" si="0"/>
        <v>0.12055342465753426</v>
      </c>
      <c r="T43" s="322"/>
      <c r="U43" s="322"/>
      <c r="V43" s="322"/>
      <c r="W43" s="322"/>
      <c r="X43" s="328"/>
      <c r="Y43" s="322"/>
    </row>
    <row r="44" spans="1:25">
      <c r="A44" s="322"/>
      <c r="B44" s="189" t="s">
        <v>180</v>
      </c>
      <c r="C44" s="213"/>
      <c r="D44" s="190">
        <v>0</v>
      </c>
      <c r="E44" s="289"/>
      <c r="F44" s="192"/>
      <c r="G44" s="192"/>
      <c r="H44" s="193"/>
      <c r="I44" s="198"/>
      <c r="J44" s="197"/>
      <c r="K44" s="197"/>
      <c r="L44" s="226"/>
      <c r="M44" s="209"/>
      <c r="N44" s="197"/>
      <c r="O44" s="217"/>
      <c r="P44" s="196"/>
      <c r="Q44" s="322"/>
      <c r="R44" s="322">
        <f>SUM(C44:O44)</f>
        <v>0</v>
      </c>
      <c r="S44" s="322">
        <f t="shared" si="0"/>
        <v>0</v>
      </c>
      <c r="T44" s="322"/>
      <c r="U44" s="322"/>
      <c r="V44" s="322"/>
      <c r="W44" s="322"/>
      <c r="X44" s="328"/>
      <c r="Y44" s="322"/>
    </row>
    <row r="45" spans="1:25">
      <c r="A45" s="322"/>
      <c r="B45" s="189" t="s">
        <v>181</v>
      </c>
      <c r="C45" s="213"/>
      <c r="D45" s="190">
        <v>0</v>
      </c>
      <c r="E45" s="289"/>
      <c r="F45" s="192">
        <f>$L$6</f>
        <v>0.12055342465753426</v>
      </c>
      <c r="G45" s="192"/>
      <c r="H45" s="193"/>
      <c r="I45" s="194"/>
      <c r="J45" s="197"/>
      <c r="K45" s="197"/>
      <c r="L45" s="226"/>
      <c r="M45" s="209"/>
      <c r="N45" s="195"/>
      <c r="O45" s="220"/>
      <c r="P45" s="196"/>
      <c r="Q45" s="322"/>
      <c r="R45" s="322">
        <f t="shared" si="1"/>
        <v>0.12055342465753426</v>
      </c>
      <c r="S45" s="322">
        <f t="shared" si="0"/>
        <v>0.12055342465753426</v>
      </c>
      <c r="T45" s="322"/>
      <c r="U45" s="322"/>
      <c r="V45" s="322"/>
      <c r="W45" s="322"/>
      <c r="X45" s="328"/>
      <c r="Y45" s="322"/>
    </row>
    <row r="46" spans="1:25">
      <c r="A46" s="322"/>
      <c r="B46" s="189" t="s">
        <v>182</v>
      </c>
      <c r="C46" s="213"/>
      <c r="D46" s="190">
        <v>0</v>
      </c>
      <c r="E46" s="289"/>
      <c r="F46" s="192"/>
      <c r="G46" s="192"/>
      <c r="H46" s="193"/>
      <c r="I46" s="194"/>
      <c r="J46" s="197"/>
      <c r="K46" s="200"/>
      <c r="L46" s="195"/>
      <c r="M46" s="209"/>
      <c r="N46" s="195"/>
      <c r="O46" s="217"/>
      <c r="P46" s="196"/>
      <c r="Q46" s="322"/>
      <c r="R46" s="322">
        <f t="shared" si="1"/>
        <v>0</v>
      </c>
      <c r="S46" s="322">
        <f t="shared" si="0"/>
        <v>0</v>
      </c>
      <c r="T46" s="322"/>
      <c r="U46" s="322"/>
      <c r="V46" s="322"/>
      <c r="W46" s="322"/>
      <c r="X46" s="328"/>
      <c r="Y46" s="322"/>
    </row>
    <row r="47" spans="1:25">
      <c r="A47" s="322"/>
      <c r="B47" s="189" t="s">
        <v>183</v>
      </c>
      <c r="C47" s="213">
        <f>$L$3</f>
        <v>1</v>
      </c>
      <c r="D47" s="190">
        <v>0</v>
      </c>
      <c r="E47" s="289">
        <f>$L$11</f>
        <v>1.89</v>
      </c>
      <c r="F47" s="192">
        <f>$L$6</f>
        <v>0.12055342465753426</v>
      </c>
      <c r="G47" s="192">
        <f>$L$8</f>
        <v>8.0630640000000003E-2</v>
      </c>
      <c r="H47" s="193"/>
      <c r="I47" s="198">
        <f>$L$13</f>
        <v>0.22</v>
      </c>
      <c r="J47" s="197">
        <f>$L$15</f>
        <v>2.5499999999999998E-2</v>
      </c>
      <c r="K47" s="197"/>
      <c r="L47" s="226"/>
      <c r="M47" s="209"/>
      <c r="N47" s="197">
        <f>$L$19</f>
        <v>0.55000000000000004</v>
      </c>
      <c r="O47" s="220">
        <f>$L$4</f>
        <v>0.99900000000000011</v>
      </c>
      <c r="P47" s="196"/>
      <c r="Q47" s="322"/>
      <c r="R47" s="322">
        <f t="shared" si="1"/>
        <v>4.8856840646575339</v>
      </c>
      <c r="S47" s="322">
        <f t="shared" si="0"/>
        <v>5.6811840646575344</v>
      </c>
      <c r="T47" s="322"/>
      <c r="U47" s="322"/>
      <c r="V47" s="322"/>
      <c r="W47" s="322"/>
      <c r="X47" s="328"/>
      <c r="Y47" s="322"/>
    </row>
    <row r="48" spans="1:25">
      <c r="A48" s="322"/>
      <c r="B48" s="189" t="s">
        <v>184</v>
      </c>
      <c r="C48" s="213"/>
      <c r="D48" s="190">
        <v>0</v>
      </c>
      <c r="E48" s="289"/>
      <c r="F48" s="192"/>
      <c r="G48" s="192">
        <f>$L$8</f>
        <v>8.0630640000000003E-2</v>
      </c>
      <c r="H48" s="193"/>
      <c r="I48" s="194"/>
      <c r="J48" s="197">
        <f>$L$15</f>
        <v>2.5499999999999998E-2</v>
      </c>
      <c r="K48" s="197"/>
      <c r="L48" s="226"/>
      <c r="M48" s="209"/>
      <c r="N48" s="195"/>
      <c r="O48" s="220"/>
      <c r="P48" s="196"/>
      <c r="Q48" s="322"/>
      <c r="R48" s="322">
        <f t="shared" si="1"/>
        <v>0.10613064</v>
      </c>
      <c r="S48" s="322">
        <f t="shared" si="0"/>
        <v>0.13163063999999999</v>
      </c>
      <c r="T48" s="322"/>
      <c r="U48" s="322"/>
      <c r="V48" s="322"/>
      <c r="W48" s="322"/>
      <c r="X48" s="328"/>
      <c r="Y48" s="322"/>
    </row>
    <row r="49" spans="1:25">
      <c r="A49" s="322"/>
      <c r="B49" s="189" t="s">
        <v>185</v>
      </c>
      <c r="C49" s="213"/>
      <c r="D49" s="190">
        <v>0</v>
      </c>
      <c r="E49" s="289"/>
      <c r="F49" s="192">
        <f>$L$6</f>
        <v>0.12055342465753426</v>
      </c>
      <c r="G49" s="192"/>
      <c r="H49" s="193"/>
      <c r="I49" s="194"/>
      <c r="J49" s="197"/>
      <c r="K49" s="200"/>
      <c r="L49" s="195"/>
      <c r="M49" s="209"/>
      <c r="N49" s="195"/>
      <c r="O49" s="217"/>
      <c r="P49" s="196"/>
      <c r="Q49" s="322"/>
      <c r="R49" s="322">
        <f t="shared" si="1"/>
        <v>0.12055342465753426</v>
      </c>
      <c r="S49" s="322">
        <f t="shared" si="0"/>
        <v>0.12055342465753426</v>
      </c>
      <c r="T49" s="322"/>
      <c r="U49" s="322"/>
      <c r="V49" s="322"/>
      <c r="W49" s="322"/>
      <c r="X49" s="328"/>
      <c r="Y49" s="322"/>
    </row>
    <row r="50" spans="1:25">
      <c r="A50" s="322"/>
      <c r="B50" s="189" t="s">
        <v>186</v>
      </c>
      <c r="C50" s="217"/>
      <c r="D50" s="190">
        <v>0</v>
      </c>
      <c r="E50" s="227"/>
      <c r="F50" s="192"/>
      <c r="G50" s="192"/>
      <c r="H50" s="193"/>
      <c r="I50" s="194"/>
      <c r="J50" s="197"/>
      <c r="K50" s="195"/>
      <c r="L50" s="195"/>
      <c r="M50" s="190"/>
      <c r="N50" s="195"/>
      <c r="O50" s="217"/>
      <c r="P50" s="329"/>
      <c r="Q50" s="322"/>
      <c r="R50" s="322">
        <f t="shared" si="1"/>
        <v>0</v>
      </c>
      <c r="S50" s="322">
        <f t="shared" si="0"/>
        <v>0</v>
      </c>
      <c r="T50" s="322"/>
      <c r="U50" s="322"/>
      <c r="V50" s="322"/>
      <c r="W50" s="322"/>
      <c r="X50" s="322"/>
      <c r="Y50" s="322"/>
    </row>
    <row r="51" spans="1:25">
      <c r="A51" s="322"/>
      <c r="B51" s="189" t="s">
        <v>187</v>
      </c>
      <c r="C51" s="217"/>
      <c r="D51" s="190">
        <v>0</v>
      </c>
      <c r="E51" s="227"/>
      <c r="F51" s="192">
        <f>$L$6</f>
        <v>0.12055342465753426</v>
      </c>
      <c r="G51" s="192"/>
      <c r="H51" s="193"/>
      <c r="I51" s="194"/>
      <c r="J51" s="197"/>
      <c r="K51" s="195"/>
      <c r="L51" s="195"/>
      <c r="M51" s="190"/>
      <c r="N51" s="195"/>
      <c r="O51" s="217"/>
      <c r="P51" s="329"/>
      <c r="Q51" s="322"/>
      <c r="R51" s="322">
        <f t="shared" si="1"/>
        <v>0.12055342465753426</v>
      </c>
      <c r="S51" s="322">
        <f t="shared" si="0"/>
        <v>0.12055342465753426</v>
      </c>
      <c r="T51" s="322"/>
      <c r="U51" s="322"/>
      <c r="V51" s="322"/>
      <c r="W51" s="322"/>
      <c r="X51" s="322"/>
      <c r="Y51" s="322"/>
    </row>
    <row r="52" spans="1:25">
      <c r="A52" s="322"/>
      <c r="B52" s="189" t="s">
        <v>188</v>
      </c>
      <c r="C52" s="217"/>
      <c r="D52" s="190">
        <v>0</v>
      </c>
      <c r="E52" s="227"/>
      <c r="F52" s="192"/>
      <c r="G52" s="192"/>
      <c r="H52" s="193"/>
      <c r="I52" s="194"/>
      <c r="J52" s="197"/>
      <c r="K52" s="195"/>
      <c r="L52" s="195"/>
      <c r="M52" s="190"/>
      <c r="N52" s="195"/>
      <c r="O52" s="217"/>
      <c r="P52" s="329"/>
      <c r="Q52" s="322"/>
      <c r="R52" s="322">
        <f t="shared" si="1"/>
        <v>0</v>
      </c>
      <c r="S52" s="322">
        <f t="shared" si="0"/>
        <v>0</v>
      </c>
      <c r="T52" s="322"/>
      <c r="U52" s="322"/>
      <c r="V52" s="322"/>
      <c r="W52" s="322"/>
      <c r="X52" s="322"/>
      <c r="Y52" s="322"/>
    </row>
    <row r="53" spans="1:25">
      <c r="A53" s="322"/>
      <c r="B53" s="189" t="s">
        <v>189</v>
      </c>
      <c r="C53" s="217"/>
      <c r="D53" s="190">
        <v>0</v>
      </c>
      <c r="E53" s="227"/>
      <c r="F53" s="192">
        <f>$L$6</f>
        <v>0.12055342465753426</v>
      </c>
      <c r="G53" s="192"/>
      <c r="H53" s="193"/>
      <c r="I53" s="194"/>
      <c r="J53" s="197"/>
      <c r="K53" s="195"/>
      <c r="L53" s="195"/>
      <c r="M53" s="190"/>
      <c r="N53" s="195"/>
      <c r="O53" s="217"/>
      <c r="P53" s="329"/>
      <c r="Q53" s="322"/>
      <c r="R53" s="322">
        <f t="shared" si="1"/>
        <v>0.12055342465753426</v>
      </c>
      <c r="S53" s="322">
        <f t="shared" si="0"/>
        <v>0.12055342465753426</v>
      </c>
      <c r="T53" s="322"/>
      <c r="U53" s="322"/>
      <c r="V53" s="322"/>
      <c r="W53" s="322"/>
      <c r="X53" s="322"/>
      <c r="Y53" s="322"/>
    </row>
    <row r="54" spans="1:25">
      <c r="A54" s="322"/>
      <c r="B54" s="189" t="s">
        <v>190</v>
      </c>
      <c r="C54" s="217"/>
      <c r="D54" s="190">
        <v>0</v>
      </c>
      <c r="E54" s="227"/>
      <c r="F54" s="192"/>
      <c r="G54" s="192"/>
      <c r="H54" s="193"/>
      <c r="I54" s="194"/>
      <c r="J54" s="197"/>
      <c r="K54" s="195"/>
      <c r="L54" s="195"/>
      <c r="M54" s="190"/>
      <c r="N54" s="195"/>
      <c r="O54" s="217"/>
      <c r="P54" s="329"/>
      <c r="Q54" s="322"/>
      <c r="R54" s="322">
        <f t="shared" si="1"/>
        <v>0</v>
      </c>
      <c r="S54" s="322">
        <f t="shared" si="0"/>
        <v>0</v>
      </c>
      <c r="T54" s="322"/>
      <c r="U54" s="322"/>
      <c r="V54" s="322"/>
      <c r="W54" s="322"/>
      <c r="X54" s="322"/>
      <c r="Y54" s="322"/>
    </row>
    <row r="55" spans="1:25">
      <c r="A55" s="322"/>
      <c r="B55" s="189" t="s">
        <v>191</v>
      </c>
      <c r="C55" s="217"/>
      <c r="D55" s="190">
        <v>0</v>
      </c>
      <c r="E55" s="227"/>
      <c r="F55" s="192">
        <f>$L$6</f>
        <v>0.12055342465753426</v>
      </c>
      <c r="G55" s="192"/>
      <c r="H55" s="193"/>
      <c r="I55" s="194"/>
      <c r="J55" s="197"/>
      <c r="K55" s="195"/>
      <c r="L55" s="195"/>
      <c r="M55" s="190"/>
      <c r="N55" s="195"/>
      <c r="O55" s="217"/>
      <c r="P55" s="329"/>
      <c r="Q55" s="322"/>
      <c r="R55" s="322">
        <f t="shared" si="1"/>
        <v>0.12055342465753426</v>
      </c>
      <c r="S55" s="322">
        <f t="shared" si="0"/>
        <v>0.12055342465753426</v>
      </c>
      <c r="T55" s="322"/>
      <c r="U55" s="322"/>
      <c r="V55" s="322"/>
      <c r="W55" s="322"/>
      <c r="X55" s="322"/>
      <c r="Y55" s="322"/>
    </row>
    <row r="56" spans="1:25">
      <c r="A56" s="322"/>
      <c r="B56" s="189" t="s">
        <v>192</v>
      </c>
      <c r="C56" s="217"/>
      <c r="D56" s="209">
        <v>0</v>
      </c>
      <c r="E56" s="227"/>
      <c r="F56" s="192"/>
      <c r="G56" s="192"/>
      <c r="H56" s="193"/>
      <c r="I56" s="194"/>
      <c r="J56" s="197"/>
      <c r="K56" s="195"/>
      <c r="L56" s="195"/>
      <c r="M56" s="190"/>
      <c r="N56" s="195"/>
      <c r="O56" s="217"/>
      <c r="P56" s="329"/>
      <c r="Q56" s="322"/>
      <c r="R56" s="322">
        <f t="shared" si="1"/>
        <v>0</v>
      </c>
      <c r="S56" s="322">
        <f t="shared" si="0"/>
        <v>0</v>
      </c>
      <c r="T56" s="322"/>
      <c r="U56" s="322"/>
      <c r="V56" s="322"/>
      <c r="W56" s="322"/>
      <c r="X56" s="322"/>
      <c r="Y56" s="322"/>
    </row>
    <row r="57" spans="1:25">
      <c r="A57" s="322"/>
      <c r="B57" s="189" t="s">
        <v>193</v>
      </c>
      <c r="C57" s="217"/>
      <c r="D57" s="209">
        <v>0</v>
      </c>
      <c r="E57" s="289"/>
      <c r="F57" s="192">
        <f>$L$6</f>
        <v>0.12055342465753426</v>
      </c>
      <c r="G57" s="192">
        <f t="shared" ref="G57:G74" si="2">$L$8</f>
        <v>8.0630640000000003E-2</v>
      </c>
      <c r="H57" s="193"/>
      <c r="I57" s="198">
        <f>$L$13</f>
        <v>0.22</v>
      </c>
      <c r="J57" s="197">
        <f>$L$15</f>
        <v>2.5499999999999998E-2</v>
      </c>
      <c r="K57" s="195"/>
      <c r="L57" s="197">
        <f>$L$18</f>
        <v>2E-3</v>
      </c>
      <c r="M57" s="190"/>
      <c r="N57" s="197">
        <f>$L$19</f>
        <v>0.55000000000000004</v>
      </c>
      <c r="O57" s="220">
        <f>$L$4</f>
        <v>0.99900000000000011</v>
      </c>
      <c r="P57" s="329"/>
      <c r="Q57" s="322"/>
      <c r="R57" s="322">
        <f t="shared" si="1"/>
        <v>1.9976840646575345</v>
      </c>
      <c r="S57" s="322">
        <f t="shared" si="0"/>
        <v>2.7951840646575343</v>
      </c>
      <c r="T57" s="322"/>
      <c r="U57" s="322"/>
      <c r="V57" s="322"/>
      <c r="W57" s="322"/>
      <c r="X57" s="322"/>
      <c r="Y57" s="322"/>
    </row>
    <row r="58" spans="1:25">
      <c r="A58" s="322"/>
      <c r="B58" s="189" t="s">
        <v>194</v>
      </c>
      <c r="C58" s="217"/>
      <c r="D58" s="209">
        <v>0</v>
      </c>
      <c r="E58" s="227"/>
      <c r="F58" s="192"/>
      <c r="G58" s="192">
        <f t="shared" si="2"/>
        <v>8.0630640000000003E-2</v>
      </c>
      <c r="H58" s="193"/>
      <c r="I58" s="194"/>
      <c r="J58" s="197">
        <f>$L$15</f>
        <v>2.5499999999999998E-2</v>
      </c>
      <c r="K58" s="200">
        <f>$L$17</f>
        <v>1.6</v>
      </c>
      <c r="L58" s="197">
        <f>$L$18</f>
        <v>2E-3</v>
      </c>
      <c r="M58" s="209">
        <f t="shared" ref="M58:M60" si="3">0.16</f>
        <v>0.16</v>
      </c>
      <c r="N58" s="195"/>
      <c r="O58" s="217"/>
      <c r="P58" s="329"/>
      <c r="Q58" s="322"/>
      <c r="R58" s="322">
        <f t="shared" si="1"/>
        <v>1.86813064</v>
      </c>
      <c r="S58" s="322">
        <f t="shared" si="0"/>
        <v>1.89563064</v>
      </c>
      <c r="T58" s="322"/>
      <c r="U58" s="322"/>
      <c r="V58" s="322"/>
      <c r="W58" s="322"/>
      <c r="X58" s="322"/>
      <c r="Y58" s="322"/>
    </row>
    <row r="59" spans="1:25">
      <c r="A59" s="322"/>
      <c r="B59" s="189" t="s">
        <v>195</v>
      </c>
      <c r="C59" s="213"/>
      <c r="D59" s="209">
        <v>0</v>
      </c>
      <c r="E59" s="289"/>
      <c r="F59" s="192">
        <f>$L$6</f>
        <v>0.12055342465753426</v>
      </c>
      <c r="G59" s="192">
        <f t="shared" si="2"/>
        <v>8.0630640000000003E-2</v>
      </c>
      <c r="H59" s="193"/>
      <c r="I59" s="198"/>
      <c r="J59" s="197">
        <f>$L$15</f>
        <v>2.5499999999999998E-2</v>
      </c>
      <c r="K59" s="200"/>
      <c r="L59" s="197">
        <f>$L$18</f>
        <v>2E-3</v>
      </c>
      <c r="M59" s="209">
        <f t="shared" si="3"/>
        <v>0.16</v>
      </c>
      <c r="N59" s="195"/>
      <c r="O59" s="217"/>
      <c r="P59" s="329"/>
      <c r="Q59" s="322"/>
      <c r="R59" s="322">
        <f>SUM(C59:O59)</f>
        <v>0.38868406465753425</v>
      </c>
      <c r="S59" s="322">
        <f t="shared" si="0"/>
        <v>0.41618406465753427</v>
      </c>
      <c r="T59" s="322"/>
      <c r="U59" s="322"/>
      <c r="V59" s="322"/>
      <c r="W59" s="322"/>
      <c r="X59" s="322"/>
      <c r="Y59" s="322"/>
    </row>
    <row r="60" spans="1:25">
      <c r="A60" s="322"/>
      <c r="B60" s="189" t="s">
        <v>196</v>
      </c>
      <c r="C60" s="213"/>
      <c r="D60" s="209">
        <v>0</v>
      </c>
      <c r="E60" s="227"/>
      <c r="F60" s="192"/>
      <c r="G60" s="192">
        <f t="shared" si="2"/>
        <v>8.0630640000000003E-2</v>
      </c>
      <c r="H60" s="193">
        <f>$L$9</f>
        <v>0.69</v>
      </c>
      <c r="I60" s="195"/>
      <c r="J60" s="197">
        <f>$L$15</f>
        <v>2.5499999999999998E-2</v>
      </c>
      <c r="K60" s="195"/>
      <c r="L60" s="197">
        <f>$L$18</f>
        <v>2E-3</v>
      </c>
      <c r="M60" s="209">
        <f t="shared" si="3"/>
        <v>0.16</v>
      </c>
      <c r="N60" s="195"/>
      <c r="O60" s="217"/>
      <c r="P60" s="329"/>
      <c r="Q60" s="322"/>
      <c r="R60" s="322">
        <f>SUM(C60:O60)</f>
        <v>0.95813063999999992</v>
      </c>
      <c r="S60" s="322">
        <f t="shared" si="0"/>
        <v>0.98563063999999989</v>
      </c>
      <c r="T60" s="322"/>
      <c r="U60" s="322"/>
      <c r="V60" s="322"/>
      <c r="W60" s="322"/>
      <c r="X60" s="322"/>
      <c r="Y60" s="322"/>
    </row>
    <row r="61" spans="1:25">
      <c r="A61" s="322"/>
      <c r="B61" s="189" t="s">
        <v>197</v>
      </c>
      <c r="C61" s="217"/>
      <c r="D61" s="209">
        <v>0</v>
      </c>
      <c r="E61" s="227"/>
      <c r="F61" s="192">
        <f>$L$6</f>
        <v>0.12055342465753426</v>
      </c>
      <c r="G61" s="192"/>
      <c r="H61" s="193">
        <f>$L$10</f>
        <v>0.8</v>
      </c>
      <c r="I61" s="195"/>
      <c r="J61" s="197"/>
      <c r="K61" s="195"/>
      <c r="L61" s="197"/>
      <c r="M61" s="209"/>
      <c r="N61" s="195"/>
      <c r="O61" s="217"/>
      <c r="P61" s="329"/>
      <c r="Q61" s="322"/>
      <c r="R61" s="322">
        <f t="shared" si="1"/>
        <v>0.92055342465753431</v>
      </c>
      <c r="S61" s="322">
        <f t="shared" si="0"/>
        <v>0.92055342465753431</v>
      </c>
      <c r="T61" s="322"/>
      <c r="U61" s="322"/>
      <c r="V61" s="322"/>
      <c r="W61" s="322"/>
      <c r="X61" s="322"/>
      <c r="Y61" s="322"/>
    </row>
    <row r="62" spans="1:25">
      <c r="A62" s="322"/>
      <c r="B62" s="189" t="s">
        <v>198</v>
      </c>
      <c r="C62" s="217"/>
      <c r="D62" s="209">
        <v>0</v>
      </c>
      <c r="E62" s="227"/>
      <c r="F62" s="192"/>
      <c r="G62" s="192"/>
      <c r="H62" s="193"/>
      <c r="I62" s="195"/>
      <c r="J62" s="197"/>
      <c r="K62" s="195"/>
      <c r="L62" s="195"/>
      <c r="M62" s="209"/>
      <c r="N62" s="195"/>
      <c r="O62" s="220"/>
      <c r="P62" s="329"/>
      <c r="Q62" s="322"/>
      <c r="R62" s="322">
        <f>SUM(C62:O62)</f>
        <v>0</v>
      </c>
      <c r="S62" s="322">
        <f t="shared" si="0"/>
        <v>0</v>
      </c>
      <c r="T62" s="322"/>
      <c r="U62" s="322"/>
      <c r="V62" s="322"/>
      <c r="W62" s="322"/>
      <c r="X62" s="322"/>
      <c r="Y62" s="322"/>
    </row>
    <row r="63" spans="1:25">
      <c r="A63" s="322"/>
      <c r="B63" s="189" t="s">
        <v>199</v>
      </c>
      <c r="C63" s="227"/>
      <c r="D63" s="209">
        <v>0</v>
      </c>
      <c r="E63" s="227"/>
      <c r="F63" s="192">
        <f>$L$6</f>
        <v>0.12055342465753426</v>
      </c>
      <c r="G63" s="192"/>
      <c r="H63" s="193"/>
      <c r="I63" s="195"/>
      <c r="J63" s="197"/>
      <c r="K63" s="195"/>
      <c r="L63" s="195"/>
      <c r="M63" s="209"/>
      <c r="N63" s="195"/>
      <c r="O63" s="217"/>
      <c r="P63" s="329"/>
      <c r="Q63" s="322"/>
      <c r="R63" s="322">
        <f t="shared" si="1"/>
        <v>0.12055342465753426</v>
      </c>
      <c r="S63" s="322">
        <f t="shared" si="0"/>
        <v>0.12055342465753426</v>
      </c>
      <c r="T63" s="322"/>
      <c r="U63" s="322"/>
      <c r="V63" s="322"/>
      <c r="W63" s="322"/>
      <c r="X63" s="322"/>
      <c r="Y63" s="322"/>
    </row>
    <row r="64" spans="1:25">
      <c r="A64" s="322"/>
      <c r="B64" s="189" t="s">
        <v>200</v>
      </c>
      <c r="C64" s="227"/>
      <c r="D64" s="209">
        <v>0</v>
      </c>
      <c r="E64" s="227"/>
      <c r="F64" s="192"/>
      <c r="G64" s="192"/>
      <c r="H64" s="193"/>
      <c r="I64" s="198"/>
      <c r="J64" s="197"/>
      <c r="K64" s="195"/>
      <c r="L64" s="195"/>
      <c r="M64" s="209"/>
      <c r="N64" s="195"/>
      <c r="O64" s="217"/>
      <c r="P64" s="329"/>
      <c r="Q64" s="322"/>
      <c r="R64" s="322">
        <f t="shared" si="1"/>
        <v>0</v>
      </c>
      <c r="S64" s="322">
        <f t="shared" si="0"/>
        <v>0</v>
      </c>
      <c r="T64" s="322"/>
      <c r="U64" s="322"/>
      <c r="V64" s="322"/>
      <c r="W64" s="322"/>
      <c r="X64" s="322"/>
      <c r="Y64" s="322"/>
    </row>
    <row r="65" spans="1:25">
      <c r="A65" s="322"/>
      <c r="B65" s="189" t="s">
        <v>201</v>
      </c>
      <c r="C65" s="217"/>
      <c r="D65" s="209">
        <v>0</v>
      </c>
      <c r="E65" s="227"/>
      <c r="F65" s="192">
        <f>$L$6</f>
        <v>0.12055342465753426</v>
      </c>
      <c r="G65" s="192"/>
      <c r="H65" s="193"/>
      <c r="I65" s="195"/>
      <c r="J65" s="197"/>
      <c r="K65" s="195"/>
      <c r="L65" s="195"/>
      <c r="M65" s="209"/>
      <c r="N65" s="195"/>
      <c r="O65" s="217"/>
      <c r="P65" s="329"/>
      <c r="Q65" s="322"/>
      <c r="R65" s="322">
        <f t="shared" si="1"/>
        <v>0.12055342465753426</v>
      </c>
      <c r="S65" s="322">
        <f t="shared" si="0"/>
        <v>0.12055342465753426</v>
      </c>
      <c r="T65" s="322"/>
      <c r="U65" s="322"/>
      <c r="V65" s="322"/>
      <c r="W65" s="322"/>
      <c r="X65" s="322"/>
      <c r="Y65" s="322"/>
    </row>
    <row r="66" spans="1:25">
      <c r="A66" s="322"/>
      <c r="B66" s="189" t="s">
        <v>202</v>
      </c>
      <c r="C66" s="217"/>
      <c r="D66" s="209">
        <v>0</v>
      </c>
      <c r="E66" s="289"/>
      <c r="F66" s="192"/>
      <c r="G66" s="192"/>
      <c r="H66" s="193"/>
      <c r="I66" s="195"/>
      <c r="J66" s="197"/>
      <c r="K66" s="195"/>
      <c r="L66" s="195"/>
      <c r="M66" s="209"/>
      <c r="N66" s="195"/>
      <c r="O66" s="217"/>
      <c r="P66" s="329"/>
      <c r="Q66" s="322"/>
      <c r="R66" s="322">
        <f t="shared" si="1"/>
        <v>0</v>
      </c>
      <c r="S66" s="322">
        <f t="shared" si="0"/>
        <v>0</v>
      </c>
      <c r="T66" s="322"/>
      <c r="U66" s="322"/>
      <c r="V66" s="322"/>
      <c r="W66" s="322"/>
      <c r="X66" s="322"/>
      <c r="Y66" s="322"/>
    </row>
    <row r="67" spans="1:25">
      <c r="A67" s="322"/>
      <c r="B67" s="189" t="s">
        <v>203</v>
      </c>
      <c r="C67" s="217"/>
      <c r="D67" s="209">
        <v>0</v>
      </c>
      <c r="E67" s="227"/>
      <c r="F67" s="192">
        <f>$L$6</f>
        <v>0.12055342465753426</v>
      </c>
      <c r="G67" s="192"/>
      <c r="H67" s="193"/>
      <c r="I67" s="198"/>
      <c r="J67" s="197"/>
      <c r="K67" s="195"/>
      <c r="L67" s="195"/>
      <c r="M67" s="209"/>
      <c r="N67" s="197"/>
      <c r="O67" s="217"/>
      <c r="P67" s="329"/>
      <c r="Q67" s="322"/>
      <c r="R67" s="322">
        <f t="shared" si="1"/>
        <v>0.12055342465753426</v>
      </c>
      <c r="S67" s="322">
        <f t="shared" si="0"/>
        <v>0.12055342465753426</v>
      </c>
      <c r="T67" s="322"/>
      <c r="U67" s="322"/>
      <c r="V67" s="322"/>
      <c r="W67" s="322"/>
      <c r="X67" s="322"/>
      <c r="Y67" s="322"/>
    </row>
    <row r="68" spans="1:25">
      <c r="A68" s="322"/>
      <c r="B68" s="189" t="s">
        <v>204</v>
      </c>
      <c r="C68" s="217"/>
      <c r="D68" s="209">
        <v>0</v>
      </c>
      <c r="E68" s="227"/>
      <c r="F68" s="192"/>
      <c r="G68" s="192"/>
      <c r="H68" s="193"/>
      <c r="I68" s="195"/>
      <c r="J68" s="197"/>
      <c r="K68" s="195"/>
      <c r="L68" s="195"/>
      <c r="M68" s="209"/>
      <c r="N68" s="195"/>
      <c r="O68" s="217"/>
      <c r="P68" s="329"/>
      <c r="Q68" s="322"/>
      <c r="R68" s="322">
        <f t="shared" si="1"/>
        <v>0</v>
      </c>
      <c r="S68" s="322">
        <f t="shared" si="0"/>
        <v>0</v>
      </c>
      <c r="T68" s="322"/>
      <c r="U68" s="322"/>
      <c r="V68" s="322"/>
      <c r="W68" s="322"/>
      <c r="X68" s="322"/>
      <c r="Y68" s="322"/>
    </row>
    <row r="69" spans="1:25">
      <c r="A69" s="322"/>
      <c r="B69" s="189" t="s">
        <v>205</v>
      </c>
      <c r="C69" s="217"/>
      <c r="D69" s="209">
        <v>0</v>
      </c>
      <c r="E69" s="227"/>
      <c r="F69" s="192">
        <f>$L$6</f>
        <v>0.12055342465753426</v>
      </c>
      <c r="G69" s="192"/>
      <c r="H69" s="193"/>
      <c r="I69" s="195"/>
      <c r="J69" s="197"/>
      <c r="K69" s="195"/>
      <c r="L69" s="195"/>
      <c r="M69" s="209"/>
      <c r="N69" s="195"/>
      <c r="O69" s="217"/>
      <c r="P69" s="329"/>
      <c r="Q69" s="322"/>
      <c r="R69" s="322">
        <f t="shared" si="1"/>
        <v>0.12055342465753426</v>
      </c>
      <c r="S69" s="322">
        <f t="shared" si="0"/>
        <v>0.12055342465753426</v>
      </c>
      <c r="T69" s="322"/>
      <c r="U69" s="322"/>
      <c r="V69" s="322"/>
      <c r="W69" s="322"/>
      <c r="X69" s="322"/>
      <c r="Y69" s="322"/>
    </row>
    <row r="70" spans="1:25">
      <c r="A70" s="322"/>
      <c r="B70" s="189" t="s">
        <v>206</v>
      </c>
      <c r="C70" s="217"/>
      <c r="D70" s="209">
        <v>0</v>
      </c>
      <c r="E70" s="227"/>
      <c r="F70" s="192"/>
      <c r="G70" s="192"/>
      <c r="H70" s="193"/>
      <c r="I70" s="195"/>
      <c r="J70" s="197"/>
      <c r="K70" s="195"/>
      <c r="L70" s="195"/>
      <c r="M70" s="209"/>
      <c r="N70" s="195"/>
      <c r="O70" s="217"/>
      <c r="P70" s="329"/>
      <c r="Q70" s="322"/>
      <c r="R70" s="322">
        <f t="shared" si="1"/>
        <v>0</v>
      </c>
      <c r="S70" s="322">
        <f t="shared" si="0"/>
        <v>0</v>
      </c>
      <c r="T70" s="322"/>
      <c r="U70" s="322"/>
      <c r="V70" s="322"/>
      <c r="W70" s="322"/>
      <c r="X70" s="322"/>
      <c r="Y70" s="322"/>
    </row>
    <row r="71" spans="1:25">
      <c r="A71" s="322"/>
      <c r="B71" s="189" t="s">
        <v>207</v>
      </c>
      <c r="C71" s="217"/>
      <c r="D71" s="209">
        <v>0</v>
      </c>
      <c r="E71" s="227"/>
      <c r="F71" s="192">
        <f>$L$6</f>
        <v>0.12055342465753426</v>
      </c>
      <c r="G71" s="192"/>
      <c r="H71" s="193"/>
      <c r="I71" s="195"/>
      <c r="J71" s="197"/>
      <c r="K71" s="195"/>
      <c r="L71" s="195"/>
      <c r="M71" s="209"/>
      <c r="N71" s="195"/>
      <c r="O71" s="217"/>
      <c r="P71" s="329"/>
      <c r="Q71" s="322"/>
      <c r="R71" s="322">
        <f t="shared" si="1"/>
        <v>0.12055342465753426</v>
      </c>
      <c r="S71" s="322">
        <f t="shared" si="0"/>
        <v>0.12055342465753426</v>
      </c>
      <c r="T71" s="322"/>
      <c r="U71" s="322"/>
      <c r="V71" s="322"/>
      <c r="W71" s="322"/>
      <c r="X71" s="322"/>
      <c r="Y71" s="322"/>
    </row>
    <row r="72" spans="1:25">
      <c r="A72" s="322"/>
      <c r="B72" s="189" t="s">
        <v>208</v>
      </c>
      <c r="C72" s="217"/>
      <c r="D72" s="209">
        <v>0</v>
      </c>
      <c r="E72" s="227"/>
      <c r="F72" s="192"/>
      <c r="G72" s="192"/>
      <c r="H72" s="193"/>
      <c r="I72" s="195"/>
      <c r="J72" s="197"/>
      <c r="K72" s="195"/>
      <c r="L72" s="195"/>
      <c r="M72" s="209"/>
      <c r="N72" s="195"/>
      <c r="O72" s="217"/>
      <c r="P72" s="329"/>
      <c r="Q72" s="322"/>
      <c r="R72" s="322">
        <f t="shared" si="1"/>
        <v>0</v>
      </c>
      <c r="S72" s="322">
        <f t="shared" si="0"/>
        <v>0</v>
      </c>
      <c r="T72" s="322"/>
      <c r="U72" s="322"/>
      <c r="V72" s="322"/>
      <c r="W72" s="322"/>
      <c r="X72" s="322"/>
      <c r="Y72" s="322"/>
    </row>
    <row r="73" spans="1:25">
      <c r="A73" s="322"/>
      <c r="B73" s="189" t="s">
        <v>209</v>
      </c>
      <c r="C73" s="217"/>
      <c r="D73" s="209">
        <v>0</v>
      </c>
      <c r="E73" s="289"/>
      <c r="F73" s="192">
        <f>$L$6</f>
        <v>0.12055342465753426</v>
      </c>
      <c r="G73" s="192">
        <f t="shared" si="2"/>
        <v>8.0630640000000003E-2</v>
      </c>
      <c r="H73" s="193"/>
      <c r="I73" s="198">
        <f>$L$13</f>
        <v>0.22</v>
      </c>
      <c r="J73" s="197">
        <f>$L$15</f>
        <v>2.5499999999999998E-2</v>
      </c>
      <c r="K73" s="195"/>
      <c r="L73" s="195"/>
      <c r="M73" s="209">
        <f t="shared" ref="M73:M74" si="4">0.16</f>
        <v>0.16</v>
      </c>
      <c r="N73" s="195"/>
      <c r="O73" s="217"/>
      <c r="P73" s="329"/>
      <c r="Q73" s="322"/>
      <c r="R73" s="322">
        <f t="shared" si="1"/>
        <v>0.60668406465753422</v>
      </c>
      <c r="S73" s="322">
        <f t="shared" si="0"/>
        <v>0.85218406465753427</v>
      </c>
      <c r="T73" s="322"/>
      <c r="U73" s="322"/>
      <c r="V73" s="322"/>
      <c r="W73" s="322"/>
      <c r="X73" s="322"/>
      <c r="Y73" s="322"/>
    </row>
    <row r="74" spans="1:25">
      <c r="A74" s="322"/>
      <c r="B74" s="189" t="s">
        <v>210</v>
      </c>
      <c r="C74" s="217"/>
      <c r="D74" s="209"/>
      <c r="E74" s="227"/>
      <c r="F74" s="192"/>
      <c r="G74" s="192">
        <f t="shared" si="2"/>
        <v>8.0630640000000003E-2</v>
      </c>
      <c r="H74" s="193"/>
      <c r="I74" s="195"/>
      <c r="J74" s="197">
        <f>$L$15</f>
        <v>2.5499999999999998E-2</v>
      </c>
      <c r="K74" s="195"/>
      <c r="L74" s="195"/>
      <c r="M74" s="209">
        <f t="shared" si="4"/>
        <v>0.16</v>
      </c>
      <c r="N74" s="195"/>
      <c r="O74" s="217"/>
      <c r="P74" s="329"/>
      <c r="Q74" s="322"/>
      <c r="R74" s="322">
        <f t="shared" si="1"/>
        <v>0.26613063999999997</v>
      </c>
      <c r="S74" s="322">
        <f t="shared" si="0"/>
        <v>0.29163064</v>
      </c>
      <c r="T74" s="322"/>
      <c r="U74" s="322"/>
      <c r="V74" s="322"/>
      <c r="W74" s="322"/>
      <c r="X74" s="322"/>
      <c r="Y74" s="322"/>
    </row>
    <row r="75" spans="1:25">
      <c r="A75" s="32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29"/>
      <c r="Q75" s="322"/>
      <c r="R75" s="322"/>
      <c r="S75" s="322"/>
      <c r="T75" s="322"/>
      <c r="U75" s="322"/>
      <c r="V75" s="322"/>
      <c r="W75" s="322"/>
      <c r="X75" s="322"/>
      <c r="Y75" s="322"/>
    </row>
    <row r="76" spans="1:25">
      <c r="A76" s="322"/>
      <c r="B76" s="234"/>
      <c r="C76" s="234"/>
      <c r="D76" s="234"/>
      <c r="E76" s="370">
        <v>3</v>
      </c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322"/>
      <c r="Q76" s="322"/>
      <c r="R76" s="322"/>
      <c r="S76" s="322"/>
      <c r="T76" s="322" t="s">
        <v>152</v>
      </c>
      <c r="U76" s="322" t="s">
        <v>153</v>
      </c>
      <c r="V76" s="322"/>
      <c r="W76" s="322"/>
      <c r="X76" s="322"/>
      <c r="Y76" s="322"/>
    </row>
    <row r="77" spans="1:25">
      <c r="A77" s="322"/>
      <c r="B77" s="341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322"/>
      <c r="Q77" s="322"/>
      <c r="R77" s="322"/>
      <c r="S77" s="322"/>
      <c r="T77" s="322">
        <v>3</v>
      </c>
      <c r="U77" s="322">
        <v>4</v>
      </c>
      <c r="V77" s="322"/>
      <c r="W77" s="322"/>
      <c r="X77" s="322"/>
      <c r="Y77" s="322"/>
    </row>
    <row r="78" spans="1:25" ht="15" customHeight="1">
      <c r="A78" s="322"/>
      <c r="B78" s="181" t="s">
        <v>37</v>
      </c>
      <c r="C78" s="210" t="s">
        <v>38</v>
      </c>
      <c r="D78" s="182" t="s">
        <v>39</v>
      </c>
      <c r="E78" s="287" t="s">
        <v>40</v>
      </c>
      <c r="F78" s="400" t="s">
        <v>142</v>
      </c>
      <c r="G78" s="182" t="s">
        <v>33</v>
      </c>
      <c r="H78" s="182" t="s">
        <v>41</v>
      </c>
      <c r="I78" s="183" t="s">
        <v>42</v>
      </c>
      <c r="J78" s="184" t="s">
        <v>43</v>
      </c>
      <c r="K78" s="183" t="s">
        <v>143</v>
      </c>
      <c r="L78" s="402" t="s">
        <v>144</v>
      </c>
      <c r="M78" s="206" t="s">
        <v>139</v>
      </c>
      <c r="N78" s="184" t="s">
        <v>157</v>
      </c>
      <c r="O78" s="215" t="s">
        <v>158</v>
      </c>
      <c r="P78" s="321"/>
      <c r="Q78" s="322"/>
      <c r="R78" s="322"/>
      <c r="S78" s="322"/>
      <c r="T78" s="322"/>
      <c r="U78" s="322"/>
      <c r="V78" s="322"/>
      <c r="W78" s="322"/>
      <c r="X78" s="322"/>
      <c r="Y78" s="322"/>
    </row>
    <row r="79" spans="1:25">
      <c r="A79" s="322"/>
      <c r="B79" s="185"/>
      <c r="C79" s="211"/>
      <c r="D79" s="186"/>
      <c r="E79" s="288" t="s">
        <v>39</v>
      </c>
      <c r="F79" s="401"/>
      <c r="G79" s="186"/>
      <c r="H79" s="186"/>
      <c r="I79" s="187"/>
      <c r="J79" s="188"/>
      <c r="K79" s="187"/>
      <c r="L79" s="403"/>
      <c r="M79" s="207"/>
      <c r="N79" s="188"/>
      <c r="O79" s="216"/>
      <c r="P79" s="321"/>
      <c r="Q79" s="322"/>
      <c r="R79" s="322"/>
      <c r="S79" s="322"/>
      <c r="T79" s="322"/>
      <c r="U79" s="322"/>
      <c r="V79" s="322"/>
      <c r="W79" s="322"/>
      <c r="X79" s="322"/>
      <c r="Y79" s="322"/>
    </row>
    <row r="80" spans="1:25">
      <c r="A80" s="322"/>
      <c r="B80" s="189" t="s">
        <v>163</v>
      </c>
      <c r="C80" s="212"/>
      <c r="D80" s="190">
        <v>0</v>
      </c>
      <c r="E80" s="289"/>
      <c r="F80" s="192">
        <f>$L$6</f>
        <v>0.12055342465753426</v>
      </c>
      <c r="G80" s="190"/>
      <c r="H80" s="193"/>
      <c r="I80" s="194"/>
      <c r="J80" s="195"/>
      <c r="K80" s="194"/>
      <c r="L80" s="195"/>
      <c r="M80" s="208"/>
      <c r="N80" s="195"/>
      <c r="O80" s="217"/>
      <c r="P80" s="196"/>
      <c r="Q80" s="322"/>
      <c r="R80" s="322"/>
      <c r="S80" s="322"/>
      <c r="T80" s="322">
        <f t="shared" ref="T80:T127" si="5">(D80+E80+F80+G80+H80++M80+O80+C80)+($T$77*(I80+J80+L80+N80)+K80)</f>
        <v>0.12055342465753426</v>
      </c>
      <c r="U80" s="322">
        <f t="shared" ref="U80:U127" si="6">(C80+E80+D80+F80+G80+H80++M80+O80)+($U$77*(N80+I80+J80+L80)+K80)</f>
        <v>0.12055342465753426</v>
      </c>
      <c r="V80" s="322"/>
      <c r="W80" s="322"/>
      <c r="X80" s="322"/>
      <c r="Y80" s="322"/>
    </row>
    <row r="81" spans="1:25">
      <c r="A81" s="322"/>
      <c r="B81" s="189" t="s">
        <v>164</v>
      </c>
      <c r="C81" s="212"/>
      <c r="D81" s="190">
        <v>0</v>
      </c>
      <c r="E81" s="289"/>
      <c r="F81" s="192"/>
      <c r="G81" s="190"/>
      <c r="H81" s="193"/>
      <c r="I81" s="194"/>
      <c r="J81" s="195"/>
      <c r="K81" s="194"/>
      <c r="L81" s="195"/>
      <c r="M81" s="208"/>
      <c r="N81" s="195"/>
      <c r="O81" s="217"/>
      <c r="P81" s="196"/>
      <c r="Q81" s="322"/>
      <c r="R81" s="322"/>
      <c r="S81" s="322"/>
      <c r="T81" s="322">
        <f t="shared" si="5"/>
        <v>0</v>
      </c>
      <c r="U81" s="322">
        <f t="shared" si="6"/>
        <v>0</v>
      </c>
      <c r="V81" s="322"/>
      <c r="W81" s="322"/>
      <c r="X81" s="322"/>
      <c r="Y81" s="322"/>
    </row>
    <row r="82" spans="1:25">
      <c r="A82" s="322"/>
      <c r="B82" s="189" t="s">
        <v>165</v>
      </c>
      <c r="C82" s="212"/>
      <c r="D82" s="190">
        <v>0</v>
      </c>
      <c r="E82" s="289"/>
      <c r="F82" s="192">
        <f>$L$6</f>
        <v>0.12055342465753426</v>
      </c>
      <c r="G82" s="190"/>
      <c r="H82" s="193"/>
      <c r="I82" s="194"/>
      <c r="J82" s="195"/>
      <c r="K82" s="194"/>
      <c r="L82" s="195"/>
      <c r="M82" s="208"/>
      <c r="N82" s="195"/>
      <c r="O82" s="217"/>
      <c r="P82" s="196"/>
      <c r="Q82" s="322"/>
      <c r="R82" s="322"/>
      <c r="S82" s="322"/>
      <c r="T82" s="322">
        <f t="shared" si="5"/>
        <v>0.12055342465753426</v>
      </c>
      <c r="U82" s="322">
        <f t="shared" si="6"/>
        <v>0.12055342465753426</v>
      </c>
      <c r="V82" s="322"/>
      <c r="W82" s="322"/>
      <c r="X82" s="322"/>
      <c r="Y82" s="322"/>
    </row>
    <row r="83" spans="1:25">
      <c r="A83" s="322"/>
      <c r="B83" s="189" t="s">
        <v>166</v>
      </c>
      <c r="C83" s="212"/>
      <c r="D83" s="190">
        <v>0</v>
      </c>
      <c r="E83" s="289"/>
      <c r="F83" s="192"/>
      <c r="G83" s="190"/>
      <c r="H83" s="193"/>
      <c r="I83" s="194"/>
      <c r="J83" s="195"/>
      <c r="K83" s="194"/>
      <c r="L83" s="195"/>
      <c r="M83" s="208"/>
      <c r="N83" s="195"/>
      <c r="O83" s="217"/>
      <c r="P83" s="196"/>
      <c r="Q83" s="322"/>
      <c r="R83" s="322"/>
      <c r="S83" s="322"/>
      <c r="T83" s="322">
        <f t="shared" si="5"/>
        <v>0</v>
      </c>
      <c r="U83" s="322">
        <f t="shared" si="6"/>
        <v>0</v>
      </c>
      <c r="V83" s="322"/>
      <c r="W83" s="322"/>
      <c r="X83" s="322"/>
      <c r="Y83" s="322"/>
    </row>
    <row r="84" spans="1:25">
      <c r="A84" s="322"/>
      <c r="B84" s="189" t="s">
        <v>167</v>
      </c>
      <c r="C84" s="212"/>
      <c r="D84" s="190">
        <v>0</v>
      </c>
      <c r="E84" s="289"/>
      <c r="F84" s="192">
        <f>$L$6</f>
        <v>0.12055342465753426</v>
      </c>
      <c r="G84" s="190"/>
      <c r="H84" s="193"/>
      <c r="I84" s="194"/>
      <c r="J84" s="197"/>
      <c r="K84" s="194"/>
      <c r="L84" s="195"/>
      <c r="M84" s="208"/>
      <c r="N84" s="195"/>
      <c r="O84" s="217"/>
      <c r="P84" s="196"/>
      <c r="Q84" s="322"/>
      <c r="R84" s="322"/>
      <c r="S84" s="322"/>
      <c r="T84" s="322">
        <f t="shared" si="5"/>
        <v>0.12055342465753426</v>
      </c>
      <c r="U84" s="322">
        <f t="shared" si="6"/>
        <v>0.12055342465753426</v>
      </c>
      <c r="V84" s="322"/>
      <c r="W84" s="322"/>
      <c r="X84" s="322"/>
      <c r="Y84" s="322"/>
    </row>
    <row r="85" spans="1:25">
      <c r="A85" s="322"/>
      <c r="B85" s="189" t="s">
        <v>168</v>
      </c>
      <c r="C85" s="212"/>
      <c r="D85" s="190">
        <v>0</v>
      </c>
      <c r="E85" s="289"/>
      <c r="F85" s="192"/>
      <c r="G85" s="190"/>
      <c r="H85" s="193"/>
      <c r="I85" s="194"/>
      <c r="J85" s="195"/>
      <c r="K85" s="194"/>
      <c r="L85" s="195"/>
      <c r="M85" s="208"/>
      <c r="N85" s="195"/>
      <c r="O85" s="217"/>
      <c r="P85" s="196"/>
      <c r="Q85" s="322"/>
      <c r="R85" s="322"/>
      <c r="S85" s="322"/>
      <c r="T85" s="322">
        <f t="shared" si="5"/>
        <v>0</v>
      </c>
      <c r="U85" s="322">
        <f t="shared" si="6"/>
        <v>0</v>
      </c>
      <c r="V85" s="322"/>
      <c r="W85" s="322"/>
      <c r="X85" s="322"/>
      <c r="Y85" s="322"/>
    </row>
    <row r="86" spans="1:25">
      <c r="A86" s="322"/>
      <c r="B86" s="189" t="s">
        <v>169</v>
      </c>
      <c r="C86" s="212"/>
      <c r="D86" s="190">
        <v>0</v>
      </c>
      <c r="E86" s="289"/>
      <c r="F86" s="192">
        <f>$L$6</f>
        <v>0.12055342465753426</v>
      </c>
      <c r="G86" s="190"/>
      <c r="H86" s="193"/>
      <c r="I86" s="194"/>
      <c r="J86" s="195"/>
      <c r="K86" s="194"/>
      <c r="L86" s="195"/>
      <c r="M86" s="208"/>
      <c r="N86" s="195"/>
      <c r="O86" s="217"/>
      <c r="P86" s="196"/>
      <c r="Q86" s="322"/>
      <c r="R86" s="322"/>
      <c r="S86" s="322"/>
      <c r="T86" s="322">
        <f t="shared" si="5"/>
        <v>0.12055342465753426</v>
      </c>
      <c r="U86" s="322">
        <f t="shared" si="6"/>
        <v>0.12055342465753426</v>
      </c>
      <c r="V86" s="322"/>
      <c r="W86" s="322"/>
      <c r="X86" s="322"/>
      <c r="Y86" s="322"/>
    </row>
    <row r="87" spans="1:25">
      <c r="A87" s="322"/>
      <c r="B87" s="189" t="s">
        <v>170</v>
      </c>
      <c r="C87" s="212"/>
      <c r="D87" s="190">
        <v>0</v>
      </c>
      <c r="E87" s="289"/>
      <c r="F87" s="192"/>
      <c r="G87" s="192"/>
      <c r="H87" s="193"/>
      <c r="I87" s="198"/>
      <c r="J87" s="197"/>
      <c r="K87" s="194"/>
      <c r="L87" s="195"/>
      <c r="M87" s="190"/>
      <c r="N87" s="225"/>
      <c r="O87" s="217"/>
      <c r="P87" s="196"/>
      <c r="Q87" s="322"/>
      <c r="R87" s="322"/>
      <c r="S87" s="322"/>
      <c r="T87" s="322">
        <f t="shared" si="5"/>
        <v>0</v>
      </c>
      <c r="U87" s="322">
        <f t="shared" si="6"/>
        <v>0</v>
      </c>
      <c r="V87" s="322"/>
      <c r="W87" s="322"/>
      <c r="X87" s="322"/>
      <c r="Y87" s="322"/>
    </row>
    <row r="88" spans="1:25">
      <c r="A88" s="322"/>
      <c r="B88" s="189" t="s">
        <v>171</v>
      </c>
      <c r="C88" s="212"/>
      <c r="D88" s="190">
        <v>0</v>
      </c>
      <c r="E88" s="289"/>
      <c r="F88" s="192">
        <f>$L$6</f>
        <v>0.12055342465753426</v>
      </c>
      <c r="G88" s="192"/>
      <c r="H88" s="193"/>
      <c r="I88" s="198"/>
      <c r="J88" s="197"/>
      <c r="K88" s="194"/>
      <c r="L88" s="195"/>
      <c r="M88" s="190"/>
      <c r="N88" s="191"/>
      <c r="O88" s="217"/>
      <c r="P88" s="196"/>
      <c r="Q88" s="322"/>
      <c r="R88" s="322"/>
      <c r="S88" s="322"/>
      <c r="T88" s="322">
        <f t="shared" si="5"/>
        <v>0.12055342465753426</v>
      </c>
      <c r="U88" s="322">
        <f t="shared" si="6"/>
        <v>0.12055342465753426</v>
      </c>
      <c r="V88" s="322"/>
      <c r="W88" s="322"/>
      <c r="X88" s="322"/>
      <c r="Y88" s="322"/>
    </row>
    <row r="89" spans="1:25">
      <c r="A89" s="322"/>
      <c r="B89" s="189" t="s">
        <v>172</v>
      </c>
      <c r="C89" s="212"/>
      <c r="D89" s="190">
        <v>0</v>
      </c>
      <c r="E89" s="289"/>
      <c r="F89" s="192"/>
      <c r="G89" s="192"/>
      <c r="H89" s="193"/>
      <c r="I89" s="198"/>
      <c r="J89" s="197"/>
      <c r="K89" s="200"/>
      <c r="L89" s="195"/>
      <c r="M89" s="190"/>
      <c r="N89" s="225"/>
      <c r="O89" s="217"/>
      <c r="P89" s="196"/>
      <c r="Q89" s="322"/>
      <c r="R89" s="322"/>
      <c r="S89" s="322"/>
      <c r="T89" s="322">
        <f t="shared" si="5"/>
        <v>0</v>
      </c>
      <c r="U89" s="322">
        <f t="shared" si="6"/>
        <v>0</v>
      </c>
      <c r="V89" s="322"/>
      <c r="W89" s="322"/>
      <c r="X89" s="322"/>
      <c r="Y89" s="322"/>
    </row>
    <row r="90" spans="1:25">
      <c r="A90" s="322"/>
      <c r="B90" s="189" t="s">
        <v>173</v>
      </c>
      <c r="C90" s="212"/>
      <c r="D90" s="190">
        <v>0</v>
      </c>
      <c r="E90" s="289"/>
      <c r="F90" s="192">
        <f>$L$6</f>
        <v>0.12055342465753426</v>
      </c>
      <c r="G90" s="192"/>
      <c r="H90" s="193"/>
      <c r="I90" s="194"/>
      <c r="J90" s="197"/>
      <c r="K90" s="200"/>
      <c r="L90" s="195"/>
      <c r="M90" s="190"/>
      <c r="N90" s="225"/>
      <c r="O90" s="217"/>
      <c r="P90" s="196"/>
      <c r="Q90" s="322"/>
      <c r="R90" s="322"/>
      <c r="S90" s="322"/>
      <c r="T90" s="322">
        <f t="shared" si="5"/>
        <v>0.12055342465753426</v>
      </c>
      <c r="U90" s="322">
        <f t="shared" si="6"/>
        <v>0.12055342465753426</v>
      </c>
      <c r="V90" s="322"/>
      <c r="W90" s="322"/>
      <c r="X90" s="322"/>
      <c r="Y90" s="322"/>
    </row>
    <row r="91" spans="1:25">
      <c r="A91" s="322"/>
      <c r="B91" s="189" t="s">
        <v>174</v>
      </c>
      <c r="C91" s="212"/>
      <c r="D91" s="190">
        <v>0</v>
      </c>
      <c r="E91" s="289"/>
      <c r="F91" s="192"/>
      <c r="G91" s="192"/>
      <c r="H91" s="193"/>
      <c r="I91" s="194"/>
      <c r="J91" s="197"/>
      <c r="K91" s="200"/>
      <c r="L91" s="195"/>
      <c r="M91" s="190"/>
      <c r="N91" s="225"/>
      <c r="O91" s="217"/>
      <c r="P91" s="196"/>
      <c r="Q91" s="322"/>
      <c r="R91" s="322"/>
      <c r="S91" s="322"/>
      <c r="T91" s="322">
        <f t="shared" si="5"/>
        <v>0</v>
      </c>
      <c r="U91" s="322">
        <f t="shared" si="6"/>
        <v>0</v>
      </c>
      <c r="V91" s="322"/>
      <c r="W91" s="322"/>
      <c r="X91" s="322"/>
      <c r="Y91" s="322"/>
    </row>
    <row r="92" spans="1:25">
      <c r="A92" s="322"/>
      <c r="B92" s="189" t="s">
        <v>175</v>
      </c>
      <c r="C92" s="212"/>
      <c r="D92" s="190">
        <v>0</v>
      </c>
      <c r="E92" s="289"/>
      <c r="F92" s="192">
        <f>$L$6</f>
        <v>0.12055342465753426</v>
      </c>
      <c r="G92" s="192"/>
      <c r="H92" s="193"/>
      <c r="I92" s="194"/>
      <c r="J92" s="197"/>
      <c r="K92" s="194"/>
      <c r="L92" s="195"/>
      <c r="M92" s="190"/>
      <c r="N92" s="225"/>
      <c r="O92" s="217"/>
      <c r="P92" s="196"/>
      <c r="Q92" s="322"/>
      <c r="R92" s="322"/>
      <c r="S92" s="322"/>
      <c r="T92" s="322">
        <f t="shared" si="5"/>
        <v>0.12055342465753426</v>
      </c>
      <c r="U92" s="322">
        <f t="shared" si="6"/>
        <v>0.12055342465753426</v>
      </c>
      <c r="V92" s="322"/>
      <c r="W92" s="322"/>
      <c r="X92" s="322"/>
      <c r="Y92" s="322"/>
    </row>
    <row r="93" spans="1:25">
      <c r="A93" s="322"/>
      <c r="B93" s="189" t="s">
        <v>176</v>
      </c>
      <c r="C93" s="212"/>
      <c r="D93" s="190">
        <v>0</v>
      </c>
      <c r="E93" s="289"/>
      <c r="F93" s="192"/>
      <c r="G93" s="192"/>
      <c r="H93" s="193"/>
      <c r="I93" s="198"/>
      <c r="J93" s="197"/>
      <c r="K93" s="199"/>
      <c r="L93" s="195"/>
      <c r="M93" s="190"/>
      <c r="N93" s="225"/>
      <c r="O93" s="217"/>
      <c r="P93" s="196"/>
      <c r="Q93" s="322"/>
      <c r="R93" s="322"/>
      <c r="S93" s="322"/>
      <c r="T93" s="322">
        <f t="shared" si="5"/>
        <v>0</v>
      </c>
      <c r="U93" s="322">
        <f t="shared" si="6"/>
        <v>0</v>
      </c>
      <c r="V93" s="322"/>
      <c r="W93" s="322"/>
      <c r="X93" s="322"/>
      <c r="Y93" s="322"/>
    </row>
    <row r="94" spans="1:25">
      <c r="A94" s="322"/>
      <c r="B94" s="189" t="s">
        <v>177</v>
      </c>
      <c r="C94" s="212"/>
      <c r="D94" s="190">
        <v>0</v>
      </c>
      <c r="E94" s="289"/>
      <c r="F94" s="192">
        <f>$L$6</f>
        <v>0.12055342465753426</v>
      </c>
      <c r="G94" s="192"/>
      <c r="H94" s="193"/>
      <c r="I94" s="198"/>
      <c r="J94" s="197"/>
      <c r="K94" s="199"/>
      <c r="L94" s="195"/>
      <c r="M94" s="209"/>
      <c r="N94" s="195"/>
      <c r="O94" s="217"/>
      <c r="P94" s="196"/>
      <c r="Q94" s="322"/>
      <c r="R94" s="322"/>
      <c r="S94" s="322"/>
      <c r="T94" s="322">
        <f t="shared" si="5"/>
        <v>0.12055342465753426</v>
      </c>
      <c r="U94" s="322">
        <f t="shared" si="6"/>
        <v>0.12055342465753426</v>
      </c>
      <c r="V94" s="322"/>
      <c r="W94" s="322"/>
      <c r="X94" s="322"/>
      <c r="Y94" s="322"/>
    </row>
    <row r="95" spans="1:25">
      <c r="A95" s="322"/>
      <c r="B95" s="189" t="s">
        <v>178</v>
      </c>
      <c r="C95" s="212"/>
      <c r="D95" s="190">
        <v>0</v>
      </c>
      <c r="E95" s="289"/>
      <c r="F95" s="192"/>
      <c r="G95" s="192"/>
      <c r="H95" s="193"/>
      <c r="I95" s="198"/>
      <c r="J95" s="197"/>
      <c r="K95" s="197"/>
      <c r="L95" s="197"/>
      <c r="M95" s="209"/>
      <c r="N95" s="195"/>
      <c r="O95" s="217"/>
      <c r="P95" s="196"/>
      <c r="Q95" s="322"/>
      <c r="R95" s="322"/>
      <c r="S95" s="322"/>
      <c r="T95" s="322">
        <f t="shared" si="5"/>
        <v>0</v>
      </c>
      <c r="U95" s="322">
        <f t="shared" si="6"/>
        <v>0</v>
      </c>
      <c r="V95" s="322"/>
      <c r="W95" s="322"/>
      <c r="X95" s="322"/>
      <c r="Y95" s="322"/>
    </row>
    <row r="96" spans="1:25">
      <c r="A96" s="322"/>
      <c r="B96" s="189" t="s">
        <v>179</v>
      </c>
      <c r="C96" s="212"/>
      <c r="D96" s="190">
        <v>0</v>
      </c>
      <c r="E96" s="289"/>
      <c r="F96" s="192">
        <f>$L$6</f>
        <v>0.12055342465753426</v>
      </c>
      <c r="G96" s="192"/>
      <c r="H96" s="193"/>
      <c r="I96" s="198"/>
      <c r="J96" s="197"/>
      <c r="K96" s="226"/>
      <c r="L96" s="226"/>
      <c r="M96" s="209"/>
      <c r="N96" s="195"/>
      <c r="O96" s="217"/>
      <c r="P96" s="196"/>
      <c r="Q96" s="322"/>
      <c r="R96" s="322"/>
      <c r="S96" s="322"/>
      <c r="T96" s="322">
        <f t="shared" si="5"/>
        <v>0.12055342465753426</v>
      </c>
      <c r="U96" s="322">
        <f t="shared" si="6"/>
        <v>0.12055342465753426</v>
      </c>
      <c r="V96" s="322"/>
      <c r="W96" s="322"/>
      <c r="X96" s="322"/>
      <c r="Y96" s="322"/>
    </row>
    <row r="97" spans="1:25">
      <c r="A97" s="322"/>
      <c r="B97" s="189" t="s">
        <v>180</v>
      </c>
      <c r="C97" s="213"/>
      <c r="D97" s="190">
        <v>0</v>
      </c>
      <c r="E97" s="289"/>
      <c r="F97" s="192"/>
      <c r="G97" s="192"/>
      <c r="H97" s="193"/>
      <c r="I97" s="198"/>
      <c r="J97" s="197"/>
      <c r="K97" s="197"/>
      <c r="L97" s="226"/>
      <c r="M97" s="209"/>
      <c r="N97" s="197"/>
      <c r="O97" s="217"/>
      <c r="P97" s="196"/>
      <c r="Q97" s="322"/>
      <c r="R97" s="322"/>
      <c r="S97" s="322"/>
      <c r="T97" s="322">
        <f t="shared" si="5"/>
        <v>0</v>
      </c>
      <c r="U97" s="322">
        <f t="shared" si="6"/>
        <v>0</v>
      </c>
      <c r="V97" s="322"/>
      <c r="W97" s="322"/>
      <c r="X97" s="322"/>
      <c r="Y97" s="322"/>
    </row>
    <row r="98" spans="1:25">
      <c r="A98" s="322"/>
      <c r="B98" s="189" t="s">
        <v>181</v>
      </c>
      <c r="C98" s="213"/>
      <c r="D98" s="190">
        <v>0</v>
      </c>
      <c r="E98" s="289"/>
      <c r="F98" s="192">
        <f>$L$6</f>
        <v>0.12055342465753426</v>
      </c>
      <c r="G98" s="192"/>
      <c r="H98" s="193"/>
      <c r="I98" s="194"/>
      <c r="J98" s="197"/>
      <c r="K98" s="197"/>
      <c r="L98" s="226"/>
      <c r="M98" s="209"/>
      <c r="N98" s="195"/>
      <c r="O98" s="220"/>
      <c r="P98" s="196"/>
      <c r="Q98" s="322"/>
      <c r="R98" s="322"/>
      <c r="S98" s="322"/>
      <c r="T98" s="322">
        <f t="shared" si="5"/>
        <v>0.12055342465753426</v>
      </c>
      <c r="U98" s="322">
        <f t="shared" si="6"/>
        <v>0.12055342465753426</v>
      </c>
      <c r="V98" s="322"/>
      <c r="W98" s="322"/>
      <c r="X98" s="322"/>
      <c r="Y98" s="322"/>
    </row>
    <row r="99" spans="1:25">
      <c r="A99" s="322"/>
      <c r="B99" s="189" t="s">
        <v>182</v>
      </c>
      <c r="C99" s="213"/>
      <c r="D99" s="190">
        <v>0</v>
      </c>
      <c r="E99" s="289"/>
      <c r="F99" s="192"/>
      <c r="G99" s="192"/>
      <c r="H99" s="193"/>
      <c r="I99" s="194"/>
      <c r="J99" s="197"/>
      <c r="K99" s="200"/>
      <c r="L99" s="195"/>
      <c r="M99" s="209"/>
      <c r="N99" s="195"/>
      <c r="O99" s="217"/>
      <c r="P99" s="196"/>
      <c r="Q99" s="322"/>
      <c r="R99" s="322"/>
      <c r="S99" s="322"/>
      <c r="T99" s="322">
        <f t="shared" si="5"/>
        <v>0</v>
      </c>
      <c r="U99" s="322">
        <f t="shared" si="6"/>
        <v>0</v>
      </c>
      <c r="V99" s="322"/>
      <c r="W99" s="322"/>
      <c r="X99" s="322"/>
      <c r="Y99" s="322"/>
    </row>
    <row r="100" spans="1:25">
      <c r="A100" s="322"/>
      <c r="B100" s="189" t="s">
        <v>183</v>
      </c>
      <c r="C100" s="213">
        <f>$L$3</f>
        <v>1</v>
      </c>
      <c r="D100" s="190">
        <v>0</v>
      </c>
      <c r="E100" s="289">
        <f>$L$11</f>
        <v>1.89</v>
      </c>
      <c r="F100" s="192">
        <f>$L$6</f>
        <v>0.12055342465753426</v>
      </c>
      <c r="G100" s="192">
        <f>$L$8</f>
        <v>8.0630640000000003E-2</v>
      </c>
      <c r="H100" s="193"/>
      <c r="I100" s="198">
        <f>$L$13</f>
        <v>0.22</v>
      </c>
      <c r="J100" s="197">
        <f>$L$15</f>
        <v>2.5499999999999998E-2</v>
      </c>
      <c r="K100" s="197"/>
      <c r="L100" s="226"/>
      <c r="M100" s="209"/>
      <c r="N100" s="197">
        <f>$L$19</f>
        <v>0.55000000000000004</v>
      </c>
      <c r="O100" s="220">
        <f>$L$4</f>
        <v>0.99900000000000011</v>
      </c>
      <c r="P100" s="196"/>
      <c r="Q100" s="322"/>
      <c r="R100" s="322"/>
      <c r="S100" s="322"/>
      <c r="T100" s="322">
        <f t="shared" si="5"/>
        <v>6.476684064657535</v>
      </c>
      <c r="U100" s="322">
        <f t="shared" si="6"/>
        <v>7.2721840646575338</v>
      </c>
      <c r="V100" s="322"/>
      <c r="W100" s="322"/>
      <c r="X100" s="322"/>
      <c r="Y100" s="322"/>
    </row>
    <row r="101" spans="1:25">
      <c r="A101" s="322"/>
      <c r="B101" s="189" t="s">
        <v>184</v>
      </c>
      <c r="C101" s="213"/>
      <c r="D101" s="190">
        <v>0</v>
      </c>
      <c r="E101" s="289"/>
      <c r="F101" s="192"/>
      <c r="G101" s="192">
        <f>$L$8</f>
        <v>8.0630640000000003E-2</v>
      </c>
      <c r="H101" s="193"/>
      <c r="I101" s="194"/>
      <c r="J101" s="197">
        <f>$L$15</f>
        <v>2.5499999999999998E-2</v>
      </c>
      <c r="K101" s="197"/>
      <c r="L101" s="226"/>
      <c r="M101" s="209"/>
      <c r="N101" s="195"/>
      <c r="O101" s="220"/>
      <c r="P101" s="196"/>
      <c r="Q101" s="322"/>
      <c r="R101" s="322"/>
      <c r="S101" s="322"/>
      <c r="T101" s="322">
        <f t="shared" si="5"/>
        <v>0.15713063999999999</v>
      </c>
      <c r="U101" s="322">
        <f t="shared" si="6"/>
        <v>0.18263064000000001</v>
      </c>
      <c r="V101" s="322"/>
      <c r="W101" s="322"/>
      <c r="X101" s="322"/>
      <c r="Y101" s="322"/>
    </row>
    <row r="102" spans="1:25">
      <c r="A102" s="322"/>
      <c r="B102" s="189" t="s">
        <v>185</v>
      </c>
      <c r="C102" s="213"/>
      <c r="D102" s="190">
        <v>0</v>
      </c>
      <c r="E102" s="289"/>
      <c r="F102" s="192">
        <f>$L$6</f>
        <v>0.12055342465753426</v>
      </c>
      <c r="G102" s="192"/>
      <c r="H102" s="193"/>
      <c r="I102" s="194"/>
      <c r="J102" s="197"/>
      <c r="K102" s="200"/>
      <c r="L102" s="195"/>
      <c r="M102" s="209"/>
      <c r="N102" s="195"/>
      <c r="O102" s="217"/>
      <c r="P102" s="196"/>
      <c r="Q102" s="322"/>
      <c r="R102" s="322"/>
      <c r="S102" s="322"/>
      <c r="T102" s="322">
        <f t="shared" si="5"/>
        <v>0.12055342465753426</v>
      </c>
      <c r="U102" s="322">
        <f t="shared" si="6"/>
        <v>0.12055342465753426</v>
      </c>
      <c r="V102" s="322"/>
      <c r="W102" s="322"/>
      <c r="X102" s="322"/>
      <c r="Y102" s="322"/>
    </row>
    <row r="103" spans="1:25">
      <c r="A103" s="322"/>
      <c r="B103" s="189" t="s">
        <v>186</v>
      </c>
      <c r="C103" s="217"/>
      <c r="D103" s="190">
        <v>0</v>
      </c>
      <c r="E103" s="227"/>
      <c r="F103" s="192"/>
      <c r="G103" s="192"/>
      <c r="H103" s="193"/>
      <c r="I103" s="194"/>
      <c r="J103" s="197"/>
      <c r="K103" s="195"/>
      <c r="L103" s="195"/>
      <c r="M103" s="190"/>
      <c r="N103" s="195"/>
      <c r="O103" s="217"/>
      <c r="P103" s="196"/>
      <c r="Q103" s="322"/>
      <c r="R103" s="322"/>
      <c r="S103" s="322"/>
      <c r="T103" s="322">
        <f t="shared" si="5"/>
        <v>0</v>
      </c>
      <c r="U103" s="322">
        <f t="shared" si="6"/>
        <v>0</v>
      </c>
      <c r="V103" s="322"/>
      <c r="W103" s="322"/>
      <c r="X103" s="322"/>
      <c r="Y103" s="322"/>
    </row>
    <row r="104" spans="1:25">
      <c r="A104" s="322"/>
      <c r="B104" s="189" t="s">
        <v>187</v>
      </c>
      <c r="C104" s="217"/>
      <c r="D104" s="190">
        <v>0</v>
      </c>
      <c r="E104" s="227"/>
      <c r="F104" s="192">
        <f>$L$6</f>
        <v>0.12055342465753426</v>
      </c>
      <c r="G104" s="192"/>
      <c r="H104" s="193"/>
      <c r="I104" s="194"/>
      <c r="J104" s="197"/>
      <c r="K104" s="195"/>
      <c r="L104" s="195"/>
      <c r="M104" s="190"/>
      <c r="N104" s="195"/>
      <c r="O104" s="217"/>
      <c r="P104" s="196"/>
      <c r="Q104" s="322"/>
      <c r="R104" s="322"/>
      <c r="S104" s="322"/>
      <c r="T104" s="322">
        <f t="shared" si="5"/>
        <v>0.12055342465753426</v>
      </c>
      <c r="U104" s="322">
        <f t="shared" si="6"/>
        <v>0.12055342465753426</v>
      </c>
      <c r="V104" s="322"/>
      <c r="W104" s="322"/>
      <c r="X104" s="322"/>
      <c r="Y104" s="322"/>
    </row>
    <row r="105" spans="1:25">
      <c r="A105" s="322"/>
      <c r="B105" s="189" t="s">
        <v>188</v>
      </c>
      <c r="C105" s="217"/>
      <c r="D105" s="190">
        <v>0</v>
      </c>
      <c r="E105" s="227"/>
      <c r="F105" s="192"/>
      <c r="G105" s="192"/>
      <c r="H105" s="193"/>
      <c r="I105" s="194"/>
      <c r="J105" s="197"/>
      <c r="K105" s="195"/>
      <c r="L105" s="195"/>
      <c r="M105" s="190"/>
      <c r="N105" s="195"/>
      <c r="O105" s="217"/>
      <c r="P105" s="196"/>
      <c r="Q105" s="322"/>
      <c r="R105" s="322"/>
      <c r="S105" s="322"/>
      <c r="T105" s="322">
        <f t="shared" si="5"/>
        <v>0</v>
      </c>
      <c r="U105" s="322">
        <f t="shared" si="6"/>
        <v>0</v>
      </c>
      <c r="V105" s="322"/>
      <c r="W105" s="322"/>
      <c r="X105" s="322"/>
      <c r="Y105" s="322"/>
    </row>
    <row r="106" spans="1:25">
      <c r="A106" s="322"/>
      <c r="B106" s="189" t="s">
        <v>189</v>
      </c>
      <c r="C106" s="217"/>
      <c r="D106" s="190">
        <v>0</v>
      </c>
      <c r="E106" s="227"/>
      <c r="F106" s="192">
        <f>$L$6</f>
        <v>0.12055342465753426</v>
      </c>
      <c r="G106" s="192"/>
      <c r="H106" s="193"/>
      <c r="I106" s="194"/>
      <c r="J106" s="197"/>
      <c r="K106" s="195"/>
      <c r="L106" s="195"/>
      <c r="M106" s="190"/>
      <c r="N106" s="195"/>
      <c r="O106" s="217"/>
      <c r="P106" s="196"/>
      <c r="Q106" s="322"/>
      <c r="R106" s="322"/>
      <c r="S106" s="322"/>
      <c r="T106" s="322">
        <f t="shared" si="5"/>
        <v>0.12055342465753426</v>
      </c>
      <c r="U106" s="322">
        <f t="shared" si="6"/>
        <v>0.12055342465753426</v>
      </c>
      <c r="V106" s="322"/>
      <c r="W106" s="322"/>
      <c r="X106" s="322"/>
      <c r="Y106" s="322"/>
    </row>
    <row r="107" spans="1:25">
      <c r="A107" s="322"/>
      <c r="B107" s="189" t="s">
        <v>190</v>
      </c>
      <c r="C107" s="217"/>
      <c r="D107" s="190">
        <v>0</v>
      </c>
      <c r="E107" s="227"/>
      <c r="F107" s="192"/>
      <c r="G107" s="192"/>
      <c r="H107" s="193"/>
      <c r="I107" s="194"/>
      <c r="J107" s="197"/>
      <c r="K107" s="195"/>
      <c r="L107" s="195"/>
      <c r="M107" s="190"/>
      <c r="N107" s="195"/>
      <c r="O107" s="217"/>
      <c r="P107" s="196"/>
      <c r="Q107" s="322"/>
      <c r="R107" s="322"/>
      <c r="S107" s="322"/>
      <c r="T107" s="322">
        <f t="shared" si="5"/>
        <v>0</v>
      </c>
      <c r="U107" s="322">
        <f t="shared" si="6"/>
        <v>0</v>
      </c>
      <c r="V107" s="322"/>
      <c r="W107" s="322"/>
      <c r="X107" s="322"/>
      <c r="Y107" s="322"/>
    </row>
    <row r="108" spans="1:25">
      <c r="A108" s="322"/>
      <c r="B108" s="189" t="s">
        <v>191</v>
      </c>
      <c r="C108" s="217"/>
      <c r="D108" s="190">
        <v>0</v>
      </c>
      <c r="E108" s="227"/>
      <c r="F108" s="192">
        <f>$L$6</f>
        <v>0.12055342465753426</v>
      </c>
      <c r="G108" s="192"/>
      <c r="H108" s="193"/>
      <c r="I108" s="194"/>
      <c r="J108" s="197"/>
      <c r="K108" s="195"/>
      <c r="L108" s="195"/>
      <c r="M108" s="190"/>
      <c r="N108" s="195"/>
      <c r="O108" s="217"/>
      <c r="P108" s="196"/>
      <c r="Q108" s="322"/>
      <c r="R108" s="322"/>
      <c r="S108" s="322"/>
      <c r="T108" s="322">
        <f t="shared" si="5"/>
        <v>0.12055342465753426</v>
      </c>
      <c r="U108" s="322">
        <f t="shared" si="6"/>
        <v>0.12055342465753426</v>
      </c>
      <c r="V108" s="322"/>
      <c r="W108" s="322"/>
      <c r="X108" s="322"/>
      <c r="Y108" s="322"/>
    </row>
    <row r="109" spans="1:25">
      <c r="A109" s="322"/>
      <c r="B109" s="189" t="s">
        <v>192</v>
      </c>
      <c r="C109" s="217"/>
      <c r="D109" s="209">
        <v>0</v>
      </c>
      <c r="E109" s="227"/>
      <c r="F109" s="192"/>
      <c r="G109" s="192"/>
      <c r="H109" s="193"/>
      <c r="I109" s="194"/>
      <c r="J109" s="197"/>
      <c r="K109" s="195"/>
      <c r="L109" s="195"/>
      <c r="M109" s="190"/>
      <c r="N109" s="195"/>
      <c r="O109" s="217"/>
      <c r="P109" s="196"/>
      <c r="Q109" s="322"/>
      <c r="R109" s="322"/>
      <c r="S109" s="322"/>
      <c r="T109" s="322">
        <f t="shared" si="5"/>
        <v>0</v>
      </c>
      <c r="U109" s="322">
        <f t="shared" si="6"/>
        <v>0</v>
      </c>
      <c r="V109" s="322"/>
      <c r="W109" s="322"/>
      <c r="X109" s="322"/>
      <c r="Y109" s="322"/>
    </row>
    <row r="110" spans="1:25">
      <c r="A110" s="322"/>
      <c r="B110" s="189" t="s">
        <v>193</v>
      </c>
      <c r="C110" s="217"/>
      <c r="D110" s="209">
        <v>0</v>
      </c>
      <c r="E110" s="289"/>
      <c r="F110" s="192">
        <f>$L$6</f>
        <v>0.12055342465753426</v>
      </c>
      <c r="G110" s="192">
        <f t="shared" ref="G110:G127" si="7">$L$8</f>
        <v>8.0630640000000003E-2</v>
      </c>
      <c r="H110" s="193"/>
      <c r="I110" s="198">
        <f>$L$13</f>
        <v>0.22</v>
      </c>
      <c r="J110" s="197">
        <f t="shared" ref="J110:J127" si="8">$L$15</f>
        <v>2.5499999999999998E-2</v>
      </c>
      <c r="K110" s="195"/>
      <c r="L110" s="197">
        <f>$L$18</f>
        <v>2E-3</v>
      </c>
      <c r="M110" s="190"/>
      <c r="N110" s="197">
        <f>$L$19</f>
        <v>0.55000000000000004</v>
      </c>
      <c r="O110" s="220">
        <f>$L$4</f>
        <v>0.99900000000000011</v>
      </c>
      <c r="P110" s="196"/>
      <c r="Q110" s="322"/>
      <c r="R110" s="322"/>
      <c r="S110" s="322"/>
      <c r="T110" s="322">
        <f t="shared" si="5"/>
        <v>3.5926840646575346</v>
      </c>
      <c r="U110" s="322">
        <f t="shared" si="6"/>
        <v>4.3901840646575341</v>
      </c>
      <c r="V110" s="322"/>
      <c r="W110" s="322"/>
      <c r="X110" s="322"/>
      <c r="Y110" s="322"/>
    </row>
    <row r="111" spans="1:25">
      <c r="A111" s="322"/>
      <c r="B111" s="189" t="s">
        <v>194</v>
      </c>
      <c r="C111" s="217"/>
      <c r="D111" s="209">
        <v>0</v>
      </c>
      <c r="E111" s="227"/>
      <c r="F111" s="192"/>
      <c r="G111" s="192">
        <f t="shared" si="7"/>
        <v>8.0630640000000003E-2</v>
      </c>
      <c r="H111" s="193"/>
      <c r="I111" s="194"/>
      <c r="J111" s="197">
        <f t="shared" si="8"/>
        <v>2.5499999999999998E-2</v>
      </c>
      <c r="K111" s="200">
        <f>$L$17</f>
        <v>1.6</v>
      </c>
      <c r="L111" s="197">
        <f>$L$18</f>
        <v>2E-3</v>
      </c>
      <c r="M111" s="209">
        <f t="shared" ref="M111:M113" si="9">0.16</f>
        <v>0.16</v>
      </c>
      <c r="N111" s="195"/>
      <c r="O111" s="217"/>
      <c r="P111" s="196"/>
      <c r="Q111" s="322"/>
      <c r="R111" s="322"/>
      <c r="S111" s="322"/>
      <c r="T111" s="322">
        <f t="shared" si="5"/>
        <v>1.9231306400000001</v>
      </c>
      <c r="U111" s="322">
        <f t="shared" si="6"/>
        <v>1.95063064</v>
      </c>
      <c r="V111" s="322"/>
      <c r="W111" s="322"/>
      <c r="X111" s="322"/>
      <c r="Y111" s="322"/>
    </row>
    <row r="112" spans="1:25">
      <c r="A112" s="322"/>
      <c r="B112" s="189" t="s">
        <v>195</v>
      </c>
      <c r="C112" s="213"/>
      <c r="D112" s="209">
        <v>0</v>
      </c>
      <c r="E112" s="289"/>
      <c r="F112" s="192">
        <f>$L$6</f>
        <v>0.12055342465753426</v>
      </c>
      <c r="G112" s="192">
        <f t="shared" si="7"/>
        <v>8.0630640000000003E-2</v>
      </c>
      <c r="H112" s="193"/>
      <c r="I112" s="198"/>
      <c r="J112" s="197">
        <f t="shared" si="8"/>
        <v>2.5499999999999998E-2</v>
      </c>
      <c r="K112" s="200">
        <f>$L$17</f>
        <v>1.6</v>
      </c>
      <c r="L112" s="197">
        <f>$L$18</f>
        <v>2E-3</v>
      </c>
      <c r="M112" s="209">
        <f t="shared" si="9"/>
        <v>0.16</v>
      </c>
      <c r="N112" s="195"/>
      <c r="O112" s="217"/>
      <c r="P112" s="196"/>
      <c r="Q112" s="322"/>
      <c r="R112" s="322"/>
      <c r="S112" s="322"/>
      <c r="T112" s="322">
        <f t="shared" si="5"/>
        <v>2.0436840646575343</v>
      </c>
      <c r="U112" s="322">
        <f t="shared" si="6"/>
        <v>2.0711840646575341</v>
      </c>
      <c r="V112" s="322"/>
      <c r="W112" s="322"/>
      <c r="X112" s="322"/>
      <c r="Y112" s="322"/>
    </row>
    <row r="113" spans="1:25">
      <c r="A113" s="322"/>
      <c r="B113" s="189" t="s">
        <v>196</v>
      </c>
      <c r="C113" s="213"/>
      <c r="D113" s="209">
        <v>0</v>
      </c>
      <c r="E113" s="227"/>
      <c r="F113" s="192"/>
      <c r="G113" s="192">
        <f t="shared" si="7"/>
        <v>8.0630640000000003E-2</v>
      </c>
      <c r="H113" s="193">
        <f>$L$9</f>
        <v>0.69</v>
      </c>
      <c r="I113" s="195"/>
      <c r="J113" s="197">
        <f t="shared" si="8"/>
        <v>2.5499999999999998E-2</v>
      </c>
      <c r="K113" s="195"/>
      <c r="L113" s="197">
        <f>$L$18</f>
        <v>2E-3</v>
      </c>
      <c r="M113" s="209">
        <f t="shared" si="9"/>
        <v>0.16</v>
      </c>
      <c r="N113" s="195"/>
      <c r="O113" s="217"/>
      <c r="P113" s="196"/>
      <c r="Q113" s="322"/>
      <c r="R113" s="322"/>
      <c r="S113" s="322"/>
      <c r="T113" s="322">
        <f t="shared" si="5"/>
        <v>1.01313064</v>
      </c>
      <c r="U113" s="322">
        <f t="shared" si="6"/>
        <v>1.0406306399999998</v>
      </c>
      <c r="V113" s="322"/>
      <c r="W113" s="322"/>
      <c r="X113" s="322"/>
      <c r="Y113" s="322"/>
    </row>
    <row r="114" spans="1:25">
      <c r="A114" s="322"/>
      <c r="B114" s="189" t="s">
        <v>197</v>
      </c>
      <c r="C114" s="217"/>
      <c r="D114" s="209">
        <v>0</v>
      </c>
      <c r="E114" s="227"/>
      <c r="F114" s="192">
        <f>$L$6</f>
        <v>0.12055342465753426</v>
      </c>
      <c r="G114" s="192"/>
      <c r="H114" s="193">
        <f>$L$10</f>
        <v>0.8</v>
      </c>
      <c r="I114" s="195"/>
      <c r="J114" s="197"/>
      <c r="K114" s="195"/>
      <c r="L114" s="197"/>
      <c r="M114" s="209"/>
      <c r="N114" s="195"/>
      <c r="O114" s="217"/>
      <c r="P114" s="196"/>
      <c r="Q114" s="322"/>
      <c r="R114" s="322"/>
      <c r="S114" s="322"/>
      <c r="T114" s="322">
        <f t="shared" si="5"/>
        <v>0.92055342465753431</v>
      </c>
      <c r="U114" s="322">
        <f t="shared" si="6"/>
        <v>0.92055342465753431</v>
      </c>
      <c r="V114" s="322"/>
      <c r="W114" s="322"/>
      <c r="X114" s="322"/>
      <c r="Y114" s="322"/>
    </row>
    <row r="115" spans="1:25">
      <c r="A115" s="322"/>
      <c r="B115" s="189" t="s">
        <v>198</v>
      </c>
      <c r="C115" s="217"/>
      <c r="D115" s="209">
        <v>0</v>
      </c>
      <c r="E115" s="227"/>
      <c r="F115" s="192"/>
      <c r="G115" s="192"/>
      <c r="H115" s="193"/>
      <c r="I115" s="195"/>
      <c r="J115" s="197"/>
      <c r="K115" s="195"/>
      <c r="L115" s="195"/>
      <c r="M115" s="209"/>
      <c r="N115" s="195"/>
      <c r="O115" s="220"/>
      <c r="P115" s="196"/>
      <c r="Q115" s="322"/>
      <c r="R115" s="322"/>
      <c r="S115" s="322"/>
      <c r="T115" s="322">
        <f t="shared" si="5"/>
        <v>0</v>
      </c>
      <c r="U115" s="322">
        <f t="shared" si="6"/>
        <v>0</v>
      </c>
      <c r="V115" s="322"/>
      <c r="W115" s="322"/>
      <c r="X115" s="322"/>
      <c r="Y115" s="322"/>
    </row>
    <row r="116" spans="1:25">
      <c r="A116" s="322"/>
      <c r="B116" s="189" t="s">
        <v>199</v>
      </c>
      <c r="C116" s="227"/>
      <c r="D116" s="209">
        <v>0</v>
      </c>
      <c r="E116" s="227"/>
      <c r="F116" s="192">
        <f>$L$6</f>
        <v>0.12055342465753426</v>
      </c>
      <c r="G116" s="192"/>
      <c r="H116" s="193"/>
      <c r="I116" s="195"/>
      <c r="J116" s="197"/>
      <c r="K116" s="195"/>
      <c r="L116" s="195"/>
      <c r="M116" s="209"/>
      <c r="N116" s="195"/>
      <c r="O116" s="217"/>
      <c r="P116" s="196"/>
      <c r="Q116" s="322"/>
      <c r="R116" s="322"/>
      <c r="S116" s="322"/>
      <c r="T116" s="322">
        <f t="shared" si="5"/>
        <v>0.12055342465753426</v>
      </c>
      <c r="U116" s="322">
        <f t="shared" si="6"/>
        <v>0.12055342465753426</v>
      </c>
      <c r="V116" s="322"/>
      <c r="W116" s="322"/>
      <c r="X116" s="322"/>
      <c r="Y116" s="322"/>
    </row>
    <row r="117" spans="1:25">
      <c r="A117" s="322"/>
      <c r="B117" s="189" t="s">
        <v>200</v>
      </c>
      <c r="C117" s="227"/>
      <c r="D117" s="209">
        <v>0</v>
      </c>
      <c r="E117" s="227"/>
      <c r="F117" s="192"/>
      <c r="G117" s="192"/>
      <c r="H117" s="193"/>
      <c r="I117" s="198"/>
      <c r="J117" s="197"/>
      <c r="K117" s="195"/>
      <c r="L117" s="195"/>
      <c r="M117" s="209"/>
      <c r="N117" s="195"/>
      <c r="O117" s="217"/>
      <c r="P117" s="196"/>
      <c r="Q117" s="322"/>
      <c r="R117" s="322"/>
      <c r="S117" s="322"/>
      <c r="T117" s="322">
        <f t="shared" si="5"/>
        <v>0</v>
      </c>
      <c r="U117" s="322">
        <f t="shared" si="6"/>
        <v>0</v>
      </c>
      <c r="V117" s="322"/>
      <c r="W117" s="322"/>
      <c r="X117" s="322"/>
      <c r="Y117" s="322"/>
    </row>
    <row r="118" spans="1:25">
      <c r="A118" s="322"/>
      <c r="B118" s="189" t="s">
        <v>201</v>
      </c>
      <c r="C118" s="217"/>
      <c r="D118" s="209">
        <v>0</v>
      </c>
      <c r="E118" s="227"/>
      <c r="F118" s="192">
        <f>$L$6</f>
        <v>0.12055342465753426</v>
      </c>
      <c r="G118" s="192"/>
      <c r="H118" s="193"/>
      <c r="I118" s="195"/>
      <c r="J118" s="197"/>
      <c r="K118" s="195"/>
      <c r="L118" s="195"/>
      <c r="M118" s="209"/>
      <c r="N118" s="195"/>
      <c r="O118" s="217"/>
      <c r="P118" s="196"/>
      <c r="Q118" s="322"/>
      <c r="R118" s="322"/>
      <c r="S118" s="322"/>
      <c r="T118" s="322">
        <f t="shared" si="5"/>
        <v>0.12055342465753426</v>
      </c>
      <c r="U118" s="322">
        <f t="shared" si="6"/>
        <v>0.12055342465753426</v>
      </c>
      <c r="V118" s="322"/>
      <c r="W118" s="322"/>
      <c r="X118" s="322"/>
      <c r="Y118" s="322"/>
    </row>
    <row r="119" spans="1:25">
      <c r="A119" s="322"/>
      <c r="B119" s="189" t="s">
        <v>202</v>
      </c>
      <c r="C119" s="217"/>
      <c r="D119" s="209">
        <v>0</v>
      </c>
      <c r="E119" s="289"/>
      <c r="F119" s="192"/>
      <c r="G119" s="192"/>
      <c r="H119" s="193"/>
      <c r="I119" s="195"/>
      <c r="J119" s="197"/>
      <c r="K119" s="195"/>
      <c r="L119" s="195"/>
      <c r="M119" s="209"/>
      <c r="N119" s="195"/>
      <c r="O119" s="217"/>
      <c r="P119" s="196"/>
      <c r="Q119" s="322"/>
      <c r="R119" s="322"/>
      <c r="S119" s="322"/>
      <c r="T119" s="322">
        <f t="shared" si="5"/>
        <v>0</v>
      </c>
      <c r="U119" s="322">
        <f t="shared" si="6"/>
        <v>0</v>
      </c>
      <c r="V119" s="322"/>
      <c r="W119" s="322"/>
      <c r="X119" s="322"/>
      <c r="Y119" s="322"/>
    </row>
    <row r="120" spans="1:25">
      <c r="A120" s="322"/>
      <c r="B120" s="189" t="s">
        <v>203</v>
      </c>
      <c r="C120" s="217"/>
      <c r="D120" s="209">
        <v>0</v>
      </c>
      <c r="E120" s="227"/>
      <c r="F120" s="192">
        <f>$L$6</f>
        <v>0.12055342465753426</v>
      </c>
      <c r="G120" s="192"/>
      <c r="H120" s="193"/>
      <c r="I120" s="198"/>
      <c r="J120" s="197"/>
      <c r="K120" s="195"/>
      <c r="L120" s="195"/>
      <c r="M120" s="209"/>
      <c r="N120" s="197"/>
      <c r="O120" s="217"/>
      <c r="P120" s="196"/>
      <c r="Q120" s="322"/>
      <c r="R120" s="322"/>
      <c r="S120" s="322"/>
      <c r="T120" s="322">
        <f t="shared" si="5"/>
        <v>0.12055342465753426</v>
      </c>
      <c r="U120" s="322">
        <f t="shared" si="6"/>
        <v>0.12055342465753426</v>
      </c>
      <c r="V120" s="322"/>
      <c r="W120" s="322"/>
      <c r="X120" s="322"/>
      <c r="Y120" s="322"/>
    </row>
    <row r="121" spans="1:25">
      <c r="A121" s="322"/>
      <c r="B121" s="189" t="s">
        <v>204</v>
      </c>
      <c r="C121" s="217"/>
      <c r="D121" s="209">
        <v>0</v>
      </c>
      <c r="E121" s="227"/>
      <c r="F121" s="192"/>
      <c r="G121" s="192"/>
      <c r="H121" s="193"/>
      <c r="I121" s="195"/>
      <c r="J121" s="197"/>
      <c r="K121" s="195"/>
      <c r="L121" s="195"/>
      <c r="M121" s="209"/>
      <c r="N121" s="195"/>
      <c r="O121" s="217"/>
      <c r="P121" s="196"/>
      <c r="Q121" s="322"/>
      <c r="R121" s="322"/>
      <c r="S121" s="322"/>
      <c r="T121" s="322">
        <f t="shared" si="5"/>
        <v>0</v>
      </c>
      <c r="U121" s="322">
        <f t="shared" si="6"/>
        <v>0</v>
      </c>
      <c r="V121" s="322"/>
      <c r="W121" s="322"/>
      <c r="X121" s="322"/>
      <c r="Y121" s="322"/>
    </row>
    <row r="122" spans="1:25">
      <c r="A122" s="322"/>
      <c r="B122" s="189" t="s">
        <v>205</v>
      </c>
      <c r="C122" s="217"/>
      <c r="D122" s="209">
        <v>0</v>
      </c>
      <c r="E122" s="227"/>
      <c r="F122" s="192">
        <f>$L$6</f>
        <v>0.12055342465753426</v>
      </c>
      <c r="G122" s="192"/>
      <c r="H122" s="193"/>
      <c r="I122" s="195"/>
      <c r="J122" s="197"/>
      <c r="K122" s="195"/>
      <c r="L122" s="195"/>
      <c r="M122" s="209"/>
      <c r="N122" s="195"/>
      <c r="O122" s="217"/>
      <c r="P122" s="196"/>
      <c r="Q122" s="322"/>
      <c r="R122" s="322"/>
      <c r="S122" s="322"/>
      <c r="T122" s="322">
        <f t="shared" si="5"/>
        <v>0.12055342465753426</v>
      </c>
      <c r="U122" s="322">
        <f t="shared" si="6"/>
        <v>0.12055342465753426</v>
      </c>
      <c r="V122" s="322"/>
      <c r="W122" s="322"/>
      <c r="X122" s="322"/>
      <c r="Y122" s="322"/>
    </row>
    <row r="123" spans="1:25">
      <c r="A123" s="322"/>
      <c r="B123" s="189" t="s">
        <v>206</v>
      </c>
      <c r="C123" s="217"/>
      <c r="D123" s="209">
        <v>0</v>
      </c>
      <c r="E123" s="227"/>
      <c r="F123" s="192"/>
      <c r="G123" s="192"/>
      <c r="H123" s="193"/>
      <c r="I123" s="195"/>
      <c r="J123" s="197"/>
      <c r="K123" s="195"/>
      <c r="L123" s="195"/>
      <c r="M123" s="209"/>
      <c r="N123" s="195"/>
      <c r="O123" s="217"/>
      <c r="P123" s="196"/>
      <c r="Q123" s="322"/>
      <c r="R123" s="322"/>
      <c r="S123" s="322"/>
      <c r="T123" s="322">
        <f t="shared" si="5"/>
        <v>0</v>
      </c>
      <c r="U123" s="322">
        <f t="shared" si="6"/>
        <v>0</v>
      </c>
      <c r="V123" s="322"/>
      <c r="W123" s="322"/>
      <c r="X123" s="322"/>
      <c r="Y123" s="322"/>
    </row>
    <row r="124" spans="1:25">
      <c r="A124" s="322"/>
      <c r="B124" s="189" t="s">
        <v>207</v>
      </c>
      <c r="C124" s="217"/>
      <c r="D124" s="209">
        <v>0</v>
      </c>
      <c r="E124" s="227"/>
      <c r="F124" s="192">
        <f>$L$6</f>
        <v>0.12055342465753426</v>
      </c>
      <c r="G124" s="192"/>
      <c r="H124" s="193"/>
      <c r="I124" s="195"/>
      <c r="J124" s="197"/>
      <c r="K124" s="195"/>
      <c r="L124" s="195"/>
      <c r="M124" s="209"/>
      <c r="N124" s="195"/>
      <c r="O124" s="217"/>
      <c r="P124" s="196"/>
      <c r="Q124" s="322"/>
      <c r="R124" s="322"/>
      <c r="S124" s="322"/>
      <c r="T124" s="322">
        <f t="shared" si="5"/>
        <v>0.12055342465753426</v>
      </c>
      <c r="U124" s="322">
        <f t="shared" si="6"/>
        <v>0.12055342465753426</v>
      </c>
      <c r="V124" s="322"/>
      <c r="W124" s="322"/>
      <c r="X124" s="322"/>
      <c r="Y124" s="322"/>
    </row>
    <row r="125" spans="1:25">
      <c r="A125" s="322"/>
      <c r="B125" s="189" t="s">
        <v>208</v>
      </c>
      <c r="C125" s="217"/>
      <c r="D125" s="209">
        <v>0</v>
      </c>
      <c r="E125" s="227"/>
      <c r="F125" s="192"/>
      <c r="G125" s="192"/>
      <c r="H125" s="193"/>
      <c r="I125" s="195"/>
      <c r="J125" s="197"/>
      <c r="K125" s="195"/>
      <c r="L125" s="195"/>
      <c r="M125" s="209"/>
      <c r="N125" s="195"/>
      <c r="O125" s="217"/>
      <c r="P125" s="196"/>
      <c r="Q125" s="322"/>
      <c r="R125" s="322"/>
      <c r="S125" s="322"/>
      <c r="T125" s="322">
        <f t="shared" si="5"/>
        <v>0</v>
      </c>
      <c r="U125" s="322">
        <f t="shared" si="6"/>
        <v>0</v>
      </c>
      <c r="V125" s="322"/>
      <c r="W125" s="322"/>
      <c r="X125" s="322"/>
      <c r="Y125" s="322"/>
    </row>
    <row r="126" spans="1:25">
      <c r="A126" s="322"/>
      <c r="B126" s="189" t="s">
        <v>209</v>
      </c>
      <c r="C126" s="217"/>
      <c r="D126" s="209">
        <v>0</v>
      </c>
      <c r="E126" s="289"/>
      <c r="F126" s="192">
        <f>$L$6</f>
        <v>0.12055342465753426</v>
      </c>
      <c r="G126" s="192">
        <f t="shared" si="7"/>
        <v>8.0630640000000003E-2</v>
      </c>
      <c r="H126" s="193"/>
      <c r="I126" s="198">
        <f>$L$13</f>
        <v>0.22</v>
      </c>
      <c r="J126" s="197">
        <f t="shared" si="8"/>
        <v>2.5499999999999998E-2</v>
      </c>
      <c r="K126" s="195"/>
      <c r="L126" s="195"/>
      <c r="M126" s="209">
        <f t="shared" ref="M126:M127" si="10">0.16</f>
        <v>0.16</v>
      </c>
      <c r="N126" s="195"/>
      <c r="O126" s="217"/>
      <c r="P126" s="196"/>
      <c r="Q126" s="322"/>
      <c r="R126" s="322"/>
      <c r="S126" s="322"/>
      <c r="T126" s="322">
        <f t="shared" si="5"/>
        <v>1.0976840646575341</v>
      </c>
      <c r="U126" s="322">
        <f t="shared" si="6"/>
        <v>1.3431840646575344</v>
      </c>
      <c r="V126" s="322"/>
      <c r="W126" s="322"/>
      <c r="X126" s="322"/>
      <c r="Y126" s="322"/>
    </row>
    <row r="127" spans="1:25">
      <c r="A127" s="322"/>
      <c r="B127" s="189" t="s">
        <v>210</v>
      </c>
      <c r="C127" s="217"/>
      <c r="D127" s="209"/>
      <c r="E127" s="227"/>
      <c r="F127" s="192"/>
      <c r="G127" s="192">
        <f t="shared" si="7"/>
        <v>8.0630640000000003E-2</v>
      </c>
      <c r="H127" s="193"/>
      <c r="I127" s="195"/>
      <c r="J127" s="197">
        <f t="shared" si="8"/>
        <v>2.5499999999999998E-2</v>
      </c>
      <c r="K127" s="195"/>
      <c r="L127" s="195"/>
      <c r="M127" s="209">
        <f t="shared" si="10"/>
        <v>0.16</v>
      </c>
      <c r="N127" s="195"/>
      <c r="O127" s="217"/>
      <c r="P127" s="196"/>
      <c r="Q127" s="322"/>
      <c r="R127" s="322"/>
      <c r="S127" s="322"/>
      <c r="T127" s="322">
        <f t="shared" si="5"/>
        <v>0.31713064000000002</v>
      </c>
      <c r="U127" s="322">
        <f t="shared" si="6"/>
        <v>0.34263063999999999</v>
      </c>
      <c r="V127" s="322"/>
      <c r="W127" s="322"/>
      <c r="X127" s="322"/>
      <c r="Y127" s="322"/>
    </row>
    <row r="128" spans="1:25">
      <c r="A128" s="322"/>
      <c r="B128" s="336"/>
      <c r="C128" s="245"/>
      <c r="D128" s="245"/>
      <c r="E128" s="337"/>
      <c r="F128" s="338"/>
      <c r="G128" s="338"/>
      <c r="H128" s="337"/>
      <c r="I128" s="245"/>
      <c r="J128" s="339"/>
      <c r="K128" s="245"/>
      <c r="L128" s="340"/>
      <c r="M128" s="340"/>
      <c r="N128" s="340"/>
      <c r="O128" s="340"/>
      <c r="P128" s="196"/>
      <c r="Q128" s="322"/>
      <c r="R128" s="322"/>
      <c r="S128" s="322"/>
      <c r="T128" s="322"/>
      <c r="U128" s="322"/>
      <c r="V128" s="322"/>
      <c r="W128" s="322"/>
      <c r="X128" s="322"/>
      <c r="Y128" s="322"/>
    </row>
    <row r="129" spans="1:25">
      <c r="A129" s="322"/>
      <c r="B129" s="234"/>
      <c r="C129" s="234"/>
      <c r="D129" s="234"/>
      <c r="E129" s="370">
        <v>5</v>
      </c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322"/>
      <c r="Q129" s="322"/>
      <c r="R129" s="322"/>
      <c r="S129" s="322"/>
      <c r="T129" s="322"/>
      <c r="U129" s="322"/>
      <c r="V129" s="322" t="s">
        <v>154</v>
      </c>
      <c r="W129" s="322" t="s">
        <v>155</v>
      </c>
      <c r="X129" s="322"/>
      <c r="Y129" s="322"/>
    </row>
    <row r="130" spans="1:25">
      <c r="A130" s="322"/>
      <c r="B130" s="341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322"/>
      <c r="Q130" s="322"/>
      <c r="R130" s="322"/>
      <c r="S130" s="322"/>
      <c r="T130" s="322"/>
      <c r="U130" s="322"/>
      <c r="V130" s="322">
        <v>5</v>
      </c>
      <c r="W130" s="322">
        <v>6</v>
      </c>
      <c r="X130" s="322"/>
      <c r="Y130" s="322"/>
    </row>
    <row r="131" spans="1:25" ht="15" customHeight="1">
      <c r="A131" s="322"/>
      <c r="B131" s="181" t="s">
        <v>37</v>
      </c>
      <c r="C131" s="210" t="s">
        <v>38</v>
      </c>
      <c r="D131" s="182" t="s">
        <v>39</v>
      </c>
      <c r="E131" s="287" t="s">
        <v>40</v>
      </c>
      <c r="F131" s="400" t="s">
        <v>142</v>
      </c>
      <c r="G131" s="182" t="s">
        <v>33</v>
      </c>
      <c r="H131" s="182" t="s">
        <v>41</v>
      </c>
      <c r="I131" s="183" t="s">
        <v>42</v>
      </c>
      <c r="J131" s="184" t="s">
        <v>43</v>
      </c>
      <c r="K131" s="183" t="s">
        <v>143</v>
      </c>
      <c r="L131" s="402" t="s">
        <v>144</v>
      </c>
      <c r="M131" s="206" t="s">
        <v>139</v>
      </c>
      <c r="N131" s="184" t="s">
        <v>157</v>
      </c>
      <c r="O131" s="215" t="s">
        <v>158</v>
      </c>
      <c r="P131" s="321"/>
      <c r="Q131" s="322"/>
      <c r="R131" s="322"/>
      <c r="S131" s="322"/>
      <c r="T131" s="322"/>
      <c r="U131" s="322"/>
      <c r="V131" s="322"/>
      <c r="W131" s="322"/>
      <c r="X131" s="322"/>
      <c r="Y131" s="322"/>
    </row>
    <row r="132" spans="1:25">
      <c r="A132" s="322"/>
      <c r="B132" s="185"/>
      <c r="C132" s="211"/>
      <c r="D132" s="186"/>
      <c r="E132" s="288" t="s">
        <v>39</v>
      </c>
      <c r="F132" s="401"/>
      <c r="G132" s="186"/>
      <c r="H132" s="186"/>
      <c r="I132" s="187"/>
      <c r="J132" s="188"/>
      <c r="K132" s="187"/>
      <c r="L132" s="403"/>
      <c r="M132" s="207"/>
      <c r="N132" s="188"/>
      <c r="O132" s="216"/>
      <c r="P132" s="321"/>
      <c r="Q132" s="322"/>
      <c r="R132" s="322"/>
      <c r="S132" s="322"/>
      <c r="T132" s="322"/>
      <c r="U132" s="322"/>
      <c r="V132" s="322"/>
      <c r="W132" s="322"/>
      <c r="X132" s="322"/>
      <c r="Y132" s="322"/>
    </row>
    <row r="133" spans="1:25">
      <c r="A133" s="322"/>
      <c r="B133" s="189" t="s">
        <v>163</v>
      </c>
      <c r="C133" s="212"/>
      <c r="D133" s="190">
        <v>0</v>
      </c>
      <c r="E133" s="289"/>
      <c r="F133" s="192">
        <f>$L$6</f>
        <v>0.12055342465753426</v>
      </c>
      <c r="G133" s="190"/>
      <c r="H133" s="193"/>
      <c r="I133" s="194"/>
      <c r="J133" s="195"/>
      <c r="K133" s="194"/>
      <c r="L133" s="195"/>
      <c r="M133" s="208"/>
      <c r="N133" s="195"/>
      <c r="O133" s="217"/>
      <c r="P133" s="196"/>
      <c r="Q133" s="322"/>
      <c r="R133" s="322"/>
      <c r="S133" s="322"/>
      <c r="T133" s="322"/>
      <c r="U133" s="322"/>
      <c r="V133" s="322">
        <f t="shared" ref="V133:V180" si="11">(D133+E133+F133+G133+H133++M133+O133+C133)+($V$130*(I133+J133+L133+N133)+K133)</f>
        <v>0.12055342465753426</v>
      </c>
      <c r="W133" s="322">
        <f t="shared" ref="W133:W180" si="12">(D133+E133+F133+G133+H133++M133+O133+C133)+($W$130*(I133+J133+L133+N133)+K133)</f>
        <v>0.12055342465753426</v>
      </c>
      <c r="X133" s="322"/>
      <c r="Y133" s="322"/>
    </row>
    <row r="134" spans="1:25">
      <c r="A134" s="322"/>
      <c r="B134" s="189" t="s">
        <v>164</v>
      </c>
      <c r="C134" s="212"/>
      <c r="D134" s="190">
        <v>0</v>
      </c>
      <c r="E134" s="289"/>
      <c r="F134" s="192"/>
      <c r="G134" s="190"/>
      <c r="H134" s="193"/>
      <c r="I134" s="194"/>
      <c r="J134" s="195"/>
      <c r="K134" s="194"/>
      <c r="L134" s="195"/>
      <c r="M134" s="208"/>
      <c r="N134" s="195"/>
      <c r="O134" s="217"/>
      <c r="P134" s="196"/>
      <c r="Q134" s="322"/>
      <c r="R134" s="322"/>
      <c r="S134" s="322"/>
      <c r="T134" s="322"/>
      <c r="U134" s="322"/>
      <c r="V134" s="322">
        <f t="shared" si="11"/>
        <v>0</v>
      </c>
      <c r="W134" s="322">
        <f t="shared" si="12"/>
        <v>0</v>
      </c>
      <c r="X134" s="322"/>
      <c r="Y134" s="322"/>
    </row>
    <row r="135" spans="1:25">
      <c r="A135" s="322"/>
      <c r="B135" s="189" t="s">
        <v>165</v>
      </c>
      <c r="C135" s="212"/>
      <c r="D135" s="190">
        <v>0</v>
      </c>
      <c r="E135" s="289"/>
      <c r="F135" s="192">
        <f>$L$6</f>
        <v>0.12055342465753426</v>
      </c>
      <c r="G135" s="190"/>
      <c r="H135" s="193"/>
      <c r="I135" s="194"/>
      <c r="J135" s="195"/>
      <c r="K135" s="194"/>
      <c r="L135" s="195"/>
      <c r="M135" s="208"/>
      <c r="N135" s="195"/>
      <c r="O135" s="217"/>
      <c r="P135" s="196"/>
      <c r="Q135" s="322"/>
      <c r="R135" s="322"/>
      <c r="S135" s="322"/>
      <c r="T135" s="322"/>
      <c r="U135" s="322"/>
      <c r="V135" s="322">
        <f t="shared" si="11"/>
        <v>0.12055342465753426</v>
      </c>
      <c r="W135" s="322">
        <f t="shared" si="12"/>
        <v>0.12055342465753426</v>
      </c>
      <c r="X135" s="322"/>
      <c r="Y135" s="322"/>
    </row>
    <row r="136" spans="1:25">
      <c r="A136" s="322"/>
      <c r="B136" s="189" t="s">
        <v>166</v>
      </c>
      <c r="C136" s="212"/>
      <c r="D136" s="190">
        <v>0</v>
      </c>
      <c r="E136" s="289"/>
      <c r="F136" s="192"/>
      <c r="G136" s="190"/>
      <c r="H136" s="193"/>
      <c r="I136" s="194"/>
      <c r="J136" s="195"/>
      <c r="K136" s="194"/>
      <c r="L136" s="195"/>
      <c r="M136" s="208"/>
      <c r="N136" s="195"/>
      <c r="O136" s="217"/>
      <c r="P136" s="196"/>
      <c r="Q136" s="322"/>
      <c r="R136" s="322"/>
      <c r="S136" s="322"/>
      <c r="T136" s="322"/>
      <c r="U136" s="322"/>
      <c r="V136" s="322">
        <f t="shared" si="11"/>
        <v>0</v>
      </c>
      <c r="W136" s="322">
        <f t="shared" si="12"/>
        <v>0</v>
      </c>
      <c r="X136" s="322"/>
      <c r="Y136" s="322"/>
    </row>
    <row r="137" spans="1:25">
      <c r="A137" s="322"/>
      <c r="B137" s="189" t="s">
        <v>167</v>
      </c>
      <c r="C137" s="212"/>
      <c r="D137" s="190">
        <v>0</v>
      </c>
      <c r="E137" s="289"/>
      <c r="F137" s="192">
        <f>$L$6</f>
        <v>0.12055342465753426</v>
      </c>
      <c r="G137" s="190"/>
      <c r="H137" s="193"/>
      <c r="I137" s="194"/>
      <c r="J137" s="197"/>
      <c r="K137" s="194"/>
      <c r="L137" s="195"/>
      <c r="M137" s="208"/>
      <c r="N137" s="195"/>
      <c r="O137" s="217"/>
      <c r="P137" s="196"/>
      <c r="Q137" s="322"/>
      <c r="R137" s="322"/>
      <c r="S137" s="322"/>
      <c r="T137" s="322"/>
      <c r="U137" s="322"/>
      <c r="V137" s="322">
        <f t="shared" si="11"/>
        <v>0.12055342465753426</v>
      </c>
      <c r="W137" s="322">
        <f t="shared" si="12"/>
        <v>0.12055342465753426</v>
      </c>
      <c r="X137" s="322"/>
      <c r="Y137" s="322"/>
    </row>
    <row r="138" spans="1:25">
      <c r="A138" s="322"/>
      <c r="B138" s="189" t="s">
        <v>168</v>
      </c>
      <c r="C138" s="212"/>
      <c r="D138" s="190">
        <v>0</v>
      </c>
      <c r="E138" s="289"/>
      <c r="F138" s="192"/>
      <c r="G138" s="190"/>
      <c r="H138" s="193"/>
      <c r="I138" s="194"/>
      <c r="J138" s="195"/>
      <c r="K138" s="194"/>
      <c r="L138" s="195"/>
      <c r="M138" s="208"/>
      <c r="N138" s="195"/>
      <c r="O138" s="217"/>
      <c r="P138" s="196"/>
      <c r="Q138" s="322"/>
      <c r="R138" s="322"/>
      <c r="S138" s="322"/>
      <c r="T138" s="322"/>
      <c r="U138" s="322"/>
      <c r="V138" s="322">
        <f t="shared" si="11"/>
        <v>0</v>
      </c>
      <c r="W138" s="322">
        <f t="shared" si="12"/>
        <v>0</v>
      </c>
      <c r="X138" s="322"/>
      <c r="Y138" s="322"/>
    </row>
    <row r="139" spans="1:25">
      <c r="A139" s="322"/>
      <c r="B139" s="189" t="s">
        <v>169</v>
      </c>
      <c r="C139" s="212"/>
      <c r="D139" s="190">
        <v>0</v>
      </c>
      <c r="E139" s="289"/>
      <c r="F139" s="192">
        <f>$L$6</f>
        <v>0.12055342465753426</v>
      </c>
      <c r="G139" s="190"/>
      <c r="H139" s="193"/>
      <c r="I139" s="194"/>
      <c r="J139" s="195"/>
      <c r="K139" s="194"/>
      <c r="L139" s="195"/>
      <c r="M139" s="208"/>
      <c r="N139" s="195"/>
      <c r="O139" s="217"/>
      <c r="P139" s="196"/>
      <c r="Q139" s="322"/>
      <c r="R139" s="322"/>
      <c r="S139" s="322"/>
      <c r="T139" s="322"/>
      <c r="U139" s="322"/>
      <c r="V139" s="322">
        <f t="shared" si="11"/>
        <v>0.12055342465753426</v>
      </c>
      <c r="W139" s="322">
        <f t="shared" si="12"/>
        <v>0.12055342465753426</v>
      </c>
      <c r="X139" s="322"/>
      <c r="Y139" s="322"/>
    </row>
    <row r="140" spans="1:25">
      <c r="A140" s="322"/>
      <c r="B140" s="189" t="s">
        <v>170</v>
      </c>
      <c r="C140" s="212"/>
      <c r="D140" s="190">
        <v>0</v>
      </c>
      <c r="E140" s="289"/>
      <c r="F140" s="192"/>
      <c r="G140" s="192"/>
      <c r="H140" s="193"/>
      <c r="I140" s="198"/>
      <c r="J140" s="197"/>
      <c r="K140" s="194"/>
      <c r="L140" s="195"/>
      <c r="M140" s="190"/>
      <c r="N140" s="225"/>
      <c r="O140" s="217"/>
      <c r="P140" s="196"/>
      <c r="Q140" s="322"/>
      <c r="R140" s="322"/>
      <c r="S140" s="322"/>
      <c r="T140" s="322"/>
      <c r="U140" s="322"/>
      <c r="V140" s="322">
        <f t="shared" si="11"/>
        <v>0</v>
      </c>
      <c r="W140" s="322">
        <f t="shared" si="12"/>
        <v>0</v>
      </c>
      <c r="X140" s="322"/>
      <c r="Y140" s="322"/>
    </row>
    <row r="141" spans="1:25">
      <c r="A141" s="322"/>
      <c r="B141" s="189" t="s">
        <v>171</v>
      </c>
      <c r="C141" s="212"/>
      <c r="D141" s="190">
        <v>0</v>
      </c>
      <c r="E141" s="289"/>
      <c r="F141" s="192">
        <f>$L$6</f>
        <v>0.12055342465753426</v>
      </c>
      <c r="G141" s="192"/>
      <c r="H141" s="193"/>
      <c r="I141" s="198"/>
      <c r="J141" s="197"/>
      <c r="K141" s="194"/>
      <c r="L141" s="195"/>
      <c r="M141" s="190"/>
      <c r="N141" s="191"/>
      <c r="O141" s="217"/>
      <c r="P141" s="196"/>
      <c r="Q141" s="322"/>
      <c r="R141" s="322"/>
      <c r="S141" s="322"/>
      <c r="T141" s="322"/>
      <c r="U141" s="322"/>
      <c r="V141" s="322">
        <f t="shared" si="11"/>
        <v>0.12055342465753426</v>
      </c>
      <c r="W141" s="322">
        <f t="shared" si="12"/>
        <v>0.12055342465753426</v>
      </c>
      <c r="X141" s="322"/>
      <c r="Y141" s="322"/>
    </row>
    <row r="142" spans="1:25">
      <c r="A142" s="322"/>
      <c r="B142" s="189" t="s">
        <v>172</v>
      </c>
      <c r="C142" s="212"/>
      <c r="D142" s="190">
        <v>0</v>
      </c>
      <c r="E142" s="289"/>
      <c r="F142" s="192"/>
      <c r="G142" s="192"/>
      <c r="H142" s="193"/>
      <c r="I142" s="198"/>
      <c r="J142" s="197"/>
      <c r="K142" s="200"/>
      <c r="L142" s="195"/>
      <c r="M142" s="190"/>
      <c r="N142" s="225"/>
      <c r="O142" s="217"/>
      <c r="P142" s="196"/>
      <c r="Q142" s="322"/>
      <c r="R142" s="322"/>
      <c r="S142" s="322"/>
      <c r="T142" s="322"/>
      <c r="U142" s="322"/>
      <c r="V142" s="322">
        <f t="shared" si="11"/>
        <v>0</v>
      </c>
      <c r="W142" s="322">
        <f t="shared" si="12"/>
        <v>0</v>
      </c>
      <c r="X142" s="322"/>
      <c r="Y142" s="322"/>
    </row>
    <row r="143" spans="1:25">
      <c r="A143" s="322"/>
      <c r="B143" s="189" t="s">
        <v>173</v>
      </c>
      <c r="C143" s="212"/>
      <c r="D143" s="190">
        <v>0</v>
      </c>
      <c r="E143" s="289"/>
      <c r="F143" s="192">
        <f>$L$6</f>
        <v>0.12055342465753426</v>
      </c>
      <c r="G143" s="192"/>
      <c r="H143" s="193"/>
      <c r="I143" s="194"/>
      <c r="J143" s="197"/>
      <c r="K143" s="200"/>
      <c r="L143" s="195"/>
      <c r="M143" s="190"/>
      <c r="N143" s="225"/>
      <c r="O143" s="217"/>
      <c r="P143" s="196"/>
      <c r="Q143" s="322"/>
      <c r="R143" s="322"/>
      <c r="S143" s="322"/>
      <c r="T143" s="322"/>
      <c r="U143" s="322"/>
      <c r="V143" s="322">
        <f t="shared" si="11"/>
        <v>0.12055342465753426</v>
      </c>
      <c r="W143" s="322">
        <f t="shared" si="12"/>
        <v>0.12055342465753426</v>
      </c>
      <c r="X143" s="322"/>
      <c r="Y143" s="322"/>
    </row>
    <row r="144" spans="1:25">
      <c r="A144" s="322"/>
      <c r="B144" s="189" t="s">
        <v>174</v>
      </c>
      <c r="C144" s="212"/>
      <c r="D144" s="190">
        <v>0</v>
      </c>
      <c r="E144" s="289"/>
      <c r="F144" s="192"/>
      <c r="G144" s="192"/>
      <c r="H144" s="193"/>
      <c r="I144" s="194"/>
      <c r="J144" s="197"/>
      <c r="K144" s="200"/>
      <c r="L144" s="195"/>
      <c r="M144" s="190"/>
      <c r="N144" s="225"/>
      <c r="O144" s="217"/>
      <c r="P144" s="196"/>
      <c r="Q144" s="322"/>
      <c r="R144" s="322"/>
      <c r="S144" s="322"/>
      <c r="T144" s="322"/>
      <c r="U144" s="322"/>
      <c r="V144" s="322">
        <f t="shared" si="11"/>
        <v>0</v>
      </c>
      <c r="W144" s="322">
        <f t="shared" si="12"/>
        <v>0</v>
      </c>
      <c r="X144" s="322"/>
      <c r="Y144" s="322"/>
    </row>
    <row r="145" spans="1:25">
      <c r="A145" s="322"/>
      <c r="B145" s="189" t="s">
        <v>175</v>
      </c>
      <c r="C145" s="212"/>
      <c r="D145" s="190">
        <v>0</v>
      </c>
      <c r="E145" s="289"/>
      <c r="F145" s="192">
        <f>$L$6</f>
        <v>0.12055342465753426</v>
      </c>
      <c r="G145" s="192"/>
      <c r="H145" s="193"/>
      <c r="I145" s="194"/>
      <c r="J145" s="197"/>
      <c r="K145" s="194"/>
      <c r="L145" s="195"/>
      <c r="M145" s="190"/>
      <c r="N145" s="225"/>
      <c r="O145" s="217"/>
      <c r="P145" s="196"/>
      <c r="Q145" s="322"/>
      <c r="R145" s="322"/>
      <c r="S145" s="322"/>
      <c r="T145" s="322"/>
      <c r="U145" s="322"/>
      <c r="V145" s="322">
        <f t="shared" si="11"/>
        <v>0.12055342465753426</v>
      </c>
      <c r="W145" s="322">
        <f t="shared" si="12"/>
        <v>0.12055342465753426</v>
      </c>
      <c r="X145" s="322"/>
      <c r="Y145" s="322"/>
    </row>
    <row r="146" spans="1:25">
      <c r="A146" s="322"/>
      <c r="B146" s="189" t="s">
        <v>176</v>
      </c>
      <c r="C146" s="212"/>
      <c r="D146" s="190">
        <v>0</v>
      </c>
      <c r="E146" s="289"/>
      <c r="F146" s="192"/>
      <c r="G146" s="192"/>
      <c r="H146" s="193"/>
      <c r="I146" s="198"/>
      <c r="J146" s="197"/>
      <c r="K146" s="199"/>
      <c r="L146" s="195"/>
      <c r="M146" s="190"/>
      <c r="N146" s="225"/>
      <c r="O146" s="217"/>
      <c r="P146" s="196"/>
      <c r="Q146" s="322"/>
      <c r="R146" s="322"/>
      <c r="S146" s="322"/>
      <c r="T146" s="322"/>
      <c r="U146" s="322"/>
      <c r="V146" s="322">
        <f t="shared" si="11"/>
        <v>0</v>
      </c>
      <c r="W146" s="322">
        <f t="shared" si="12"/>
        <v>0</v>
      </c>
      <c r="X146" s="322"/>
      <c r="Y146" s="322"/>
    </row>
    <row r="147" spans="1:25">
      <c r="A147" s="322"/>
      <c r="B147" s="189" t="s">
        <v>177</v>
      </c>
      <c r="C147" s="212"/>
      <c r="D147" s="190">
        <v>0</v>
      </c>
      <c r="E147" s="289"/>
      <c r="F147" s="192">
        <f>$L$6</f>
        <v>0.12055342465753426</v>
      </c>
      <c r="G147" s="192"/>
      <c r="H147" s="193"/>
      <c r="I147" s="198"/>
      <c r="J147" s="197"/>
      <c r="K147" s="199"/>
      <c r="L147" s="195"/>
      <c r="M147" s="209"/>
      <c r="N147" s="195"/>
      <c r="O147" s="217"/>
      <c r="P147" s="196"/>
      <c r="Q147" s="322"/>
      <c r="R147" s="322"/>
      <c r="S147" s="322"/>
      <c r="T147" s="322"/>
      <c r="U147" s="322"/>
      <c r="V147" s="322">
        <f t="shared" si="11"/>
        <v>0.12055342465753426</v>
      </c>
      <c r="W147" s="322">
        <f t="shared" si="12"/>
        <v>0.12055342465753426</v>
      </c>
      <c r="X147" s="322"/>
      <c r="Y147" s="322"/>
    </row>
    <row r="148" spans="1:25">
      <c r="A148" s="322"/>
      <c r="B148" s="189" t="s">
        <v>178</v>
      </c>
      <c r="C148" s="212"/>
      <c r="D148" s="190">
        <v>0</v>
      </c>
      <c r="E148" s="289"/>
      <c r="F148" s="192"/>
      <c r="G148" s="192"/>
      <c r="H148" s="193"/>
      <c r="I148" s="198"/>
      <c r="J148" s="197"/>
      <c r="K148" s="197"/>
      <c r="L148" s="197"/>
      <c r="M148" s="209"/>
      <c r="N148" s="195"/>
      <c r="O148" s="217"/>
      <c r="P148" s="196"/>
      <c r="Q148" s="322"/>
      <c r="R148" s="322"/>
      <c r="S148" s="322"/>
      <c r="T148" s="322"/>
      <c r="U148" s="322"/>
      <c r="V148" s="322">
        <f t="shared" si="11"/>
        <v>0</v>
      </c>
      <c r="W148" s="322">
        <f t="shared" si="12"/>
        <v>0</v>
      </c>
      <c r="X148" s="322"/>
      <c r="Y148" s="322"/>
    </row>
    <row r="149" spans="1:25">
      <c r="A149" s="322"/>
      <c r="B149" s="189" t="s">
        <v>179</v>
      </c>
      <c r="C149" s="212"/>
      <c r="D149" s="190">
        <v>0</v>
      </c>
      <c r="E149" s="289"/>
      <c r="F149" s="192">
        <f>$L$6</f>
        <v>0.12055342465753426</v>
      </c>
      <c r="G149" s="192"/>
      <c r="H149" s="193"/>
      <c r="I149" s="198"/>
      <c r="J149" s="197"/>
      <c r="K149" s="226"/>
      <c r="L149" s="226"/>
      <c r="M149" s="209"/>
      <c r="N149" s="195"/>
      <c r="O149" s="217"/>
      <c r="P149" s="196"/>
      <c r="Q149" s="322"/>
      <c r="R149" s="322"/>
      <c r="S149" s="322"/>
      <c r="T149" s="322"/>
      <c r="U149" s="322"/>
      <c r="V149" s="322">
        <f t="shared" si="11"/>
        <v>0.12055342465753426</v>
      </c>
      <c r="W149" s="322">
        <f t="shared" si="12"/>
        <v>0.12055342465753426</v>
      </c>
      <c r="X149" s="322"/>
      <c r="Y149" s="322"/>
    </row>
    <row r="150" spans="1:25">
      <c r="A150" s="322"/>
      <c r="B150" s="189" t="s">
        <v>180</v>
      </c>
      <c r="C150" s="213"/>
      <c r="D150" s="190">
        <v>0</v>
      </c>
      <c r="E150" s="289"/>
      <c r="F150" s="192"/>
      <c r="G150" s="192"/>
      <c r="H150" s="193"/>
      <c r="I150" s="198"/>
      <c r="J150" s="197"/>
      <c r="K150" s="197"/>
      <c r="L150" s="226"/>
      <c r="M150" s="209"/>
      <c r="N150" s="197"/>
      <c r="O150" s="217"/>
      <c r="P150" s="196"/>
      <c r="Q150" s="322"/>
      <c r="R150" s="322"/>
      <c r="S150" s="322"/>
      <c r="T150" s="322"/>
      <c r="U150" s="322"/>
      <c r="V150" s="322">
        <f t="shared" si="11"/>
        <v>0</v>
      </c>
      <c r="W150" s="322">
        <f t="shared" si="12"/>
        <v>0</v>
      </c>
      <c r="X150" s="322"/>
      <c r="Y150" s="322"/>
    </row>
    <row r="151" spans="1:25">
      <c r="A151" s="322"/>
      <c r="B151" s="189" t="s">
        <v>181</v>
      </c>
      <c r="C151" s="213"/>
      <c r="D151" s="190">
        <v>0</v>
      </c>
      <c r="E151" s="289"/>
      <c r="F151" s="192">
        <f>$L$6</f>
        <v>0.12055342465753426</v>
      </c>
      <c r="G151" s="192"/>
      <c r="H151" s="193"/>
      <c r="I151" s="194"/>
      <c r="J151" s="197"/>
      <c r="K151" s="197"/>
      <c r="L151" s="226"/>
      <c r="M151" s="209"/>
      <c r="N151" s="195"/>
      <c r="O151" s="220"/>
      <c r="P151" s="196"/>
      <c r="Q151" s="322"/>
      <c r="R151" s="322"/>
      <c r="S151" s="322"/>
      <c r="T151" s="322"/>
      <c r="U151" s="322"/>
      <c r="V151" s="322">
        <f t="shared" si="11"/>
        <v>0.12055342465753426</v>
      </c>
      <c r="W151" s="322">
        <f t="shared" si="12"/>
        <v>0.12055342465753426</v>
      </c>
      <c r="X151" s="322"/>
      <c r="Y151" s="322"/>
    </row>
    <row r="152" spans="1:25">
      <c r="A152" s="322"/>
      <c r="B152" s="189" t="s">
        <v>182</v>
      </c>
      <c r="C152" s="213"/>
      <c r="D152" s="190">
        <v>0</v>
      </c>
      <c r="E152" s="289"/>
      <c r="F152" s="192"/>
      <c r="G152" s="192"/>
      <c r="H152" s="193"/>
      <c r="I152" s="194"/>
      <c r="J152" s="197"/>
      <c r="K152" s="200"/>
      <c r="L152" s="195"/>
      <c r="M152" s="209"/>
      <c r="N152" s="195"/>
      <c r="O152" s="217"/>
      <c r="P152" s="196"/>
      <c r="Q152" s="322"/>
      <c r="R152" s="322"/>
      <c r="S152" s="322"/>
      <c r="T152" s="322"/>
      <c r="U152" s="322"/>
      <c r="V152" s="322">
        <f t="shared" si="11"/>
        <v>0</v>
      </c>
      <c r="W152" s="322">
        <f t="shared" si="12"/>
        <v>0</v>
      </c>
      <c r="X152" s="322"/>
      <c r="Y152" s="322"/>
    </row>
    <row r="153" spans="1:25">
      <c r="A153" s="322"/>
      <c r="B153" s="189" t="s">
        <v>183</v>
      </c>
      <c r="C153" s="213">
        <f>$L$3</f>
        <v>1</v>
      </c>
      <c r="D153" s="190">
        <v>0</v>
      </c>
      <c r="E153" s="289">
        <f>$L$11</f>
        <v>1.89</v>
      </c>
      <c r="F153" s="192">
        <f>$L$6</f>
        <v>0.12055342465753426</v>
      </c>
      <c r="G153" s="192">
        <f>$L$8</f>
        <v>8.0630640000000003E-2</v>
      </c>
      <c r="H153" s="193"/>
      <c r="I153" s="198">
        <f>$L$13</f>
        <v>0.22</v>
      </c>
      <c r="J153" s="197">
        <f>$L$15</f>
        <v>2.5499999999999998E-2</v>
      </c>
      <c r="K153" s="197"/>
      <c r="L153" s="226"/>
      <c r="M153" s="209"/>
      <c r="N153" s="197">
        <f>$L$19</f>
        <v>0.55000000000000004</v>
      </c>
      <c r="O153" s="220">
        <f>$L$4</f>
        <v>0.99900000000000011</v>
      </c>
      <c r="P153" s="196"/>
      <c r="Q153" s="322"/>
      <c r="R153" s="322"/>
      <c r="S153" s="322"/>
      <c r="T153" s="322"/>
      <c r="U153" s="322"/>
      <c r="V153" s="322">
        <f t="shared" si="11"/>
        <v>8.0676840646575343</v>
      </c>
      <c r="W153" s="322">
        <f t="shared" si="12"/>
        <v>8.8631840646575348</v>
      </c>
      <c r="X153" s="322"/>
      <c r="Y153" s="322"/>
    </row>
    <row r="154" spans="1:25">
      <c r="A154" s="322"/>
      <c r="B154" s="189" t="s">
        <v>184</v>
      </c>
      <c r="C154" s="213"/>
      <c r="D154" s="190">
        <v>0</v>
      </c>
      <c r="E154" s="289"/>
      <c r="F154" s="192"/>
      <c r="G154" s="192">
        <f>$L$8</f>
        <v>8.0630640000000003E-2</v>
      </c>
      <c r="H154" s="193"/>
      <c r="I154" s="194"/>
      <c r="J154" s="197">
        <f>$L$15</f>
        <v>2.5499999999999998E-2</v>
      </c>
      <c r="K154" s="197"/>
      <c r="L154" s="226"/>
      <c r="M154" s="209"/>
      <c r="N154" s="195"/>
      <c r="O154" s="220"/>
      <c r="P154" s="196"/>
      <c r="Q154" s="322"/>
      <c r="R154" s="322"/>
      <c r="S154" s="322"/>
      <c r="T154" s="322"/>
      <c r="U154" s="322"/>
      <c r="V154" s="322">
        <f t="shared" si="11"/>
        <v>0.20813064000000001</v>
      </c>
      <c r="W154" s="322">
        <f t="shared" si="12"/>
        <v>0.23363064</v>
      </c>
      <c r="X154" s="322"/>
      <c r="Y154" s="322"/>
    </row>
    <row r="155" spans="1:25">
      <c r="A155" s="322"/>
      <c r="B155" s="189" t="s">
        <v>185</v>
      </c>
      <c r="C155" s="213"/>
      <c r="D155" s="190">
        <v>0</v>
      </c>
      <c r="E155" s="289"/>
      <c r="F155" s="192">
        <f>$L$6</f>
        <v>0.12055342465753426</v>
      </c>
      <c r="G155" s="192"/>
      <c r="H155" s="193"/>
      <c r="I155" s="194"/>
      <c r="J155" s="197"/>
      <c r="K155" s="200"/>
      <c r="L155" s="195"/>
      <c r="M155" s="209"/>
      <c r="N155" s="195"/>
      <c r="O155" s="217"/>
      <c r="P155" s="196"/>
      <c r="Q155" s="322"/>
      <c r="R155" s="322"/>
      <c r="S155" s="322"/>
      <c r="T155" s="322"/>
      <c r="U155" s="322"/>
      <c r="V155" s="322">
        <f t="shared" si="11"/>
        <v>0.12055342465753426</v>
      </c>
      <c r="W155" s="322">
        <f t="shared" si="12"/>
        <v>0.12055342465753426</v>
      </c>
      <c r="X155" s="322"/>
      <c r="Y155" s="322"/>
    </row>
    <row r="156" spans="1:25">
      <c r="A156" s="322"/>
      <c r="B156" s="189" t="s">
        <v>186</v>
      </c>
      <c r="C156" s="217"/>
      <c r="D156" s="190">
        <v>0</v>
      </c>
      <c r="E156" s="227"/>
      <c r="F156" s="192"/>
      <c r="G156" s="192"/>
      <c r="H156" s="193"/>
      <c r="I156" s="194"/>
      <c r="J156" s="197"/>
      <c r="K156" s="195"/>
      <c r="L156" s="195"/>
      <c r="M156" s="190"/>
      <c r="N156" s="195"/>
      <c r="O156" s="217"/>
      <c r="P156" s="196"/>
      <c r="Q156" s="322"/>
      <c r="R156" s="322"/>
      <c r="S156" s="322"/>
      <c r="T156" s="322"/>
      <c r="U156" s="322"/>
      <c r="V156" s="322">
        <f t="shared" si="11"/>
        <v>0</v>
      </c>
      <c r="W156" s="322">
        <f t="shared" si="12"/>
        <v>0</v>
      </c>
      <c r="X156" s="322"/>
      <c r="Y156" s="322"/>
    </row>
    <row r="157" spans="1:25">
      <c r="A157" s="322"/>
      <c r="B157" s="189" t="s">
        <v>187</v>
      </c>
      <c r="C157" s="217"/>
      <c r="D157" s="190">
        <v>0</v>
      </c>
      <c r="E157" s="227"/>
      <c r="F157" s="192">
        <f>$L$6</f>
        <v>0.12055342465753426</v>
      </c>
      <c r="G157" s="192"/>
      <c r="H157" s="193"/>
      <c r="I157" s="194"/>
      <c r="J157" s="197"/>
      <c r="K157" s="195"/>
      <c r="L157" s="195"/>
      <c r="M157" s="190"/>
      <c r="N157" s="195"/>
      <c r="O157" s="217"/>
      <c r="P157" s="196"/>
      <c r="Q157" s="322"/>
      <c r="R157" s="322"/>
      <c r="S157" s="322"/>
      <c r="T157" s="322"/>
      <c r="U157" s="322"/>
      <c r="V157" s="322">
        <f t="shared" si="11"/>
        <v>0.12055342465753426</v>
      </c>
      <c r="W157" s="322">
        <f t="shared" si="12"/>
        <v>0.12055342465753426</v>
      </c>
      <c r="X157" s="322"/>
      <c r="Y157" s="322"/>
    </row>
    <row r="158" spans="1:25">
      <c r="A158" s="322"/>
      <c r="B158" s="189" t="s">
        <v>188</v>
      </c>
      <c r="C158" s="217"/>
      <c r="D158" s="190">
        <v>0</v>
      </c>
      <c r="E158" s="227"/>
      <c r="F158" s="192"/>
      <c r="G158" s="192"/>
      <c r="H158" s="193"/>
      <c r="I158" s="194"/>
      <c r="J158" s="197"/>
      <c r="K158" s="195"/>
      <c r="L158" s="195"/>
      <c r="M158" s="190"/>
      <c r="N158" s="195"/>
      <c r="O158" s="217"/>
      <c r="P158" s="196"/>
      <c r="Q158" s="322"/>
      <c r="R158" s="322"/>
      <c r="S158" s="322"/>
      <c r="T158" s="322"/>
      <c r="U158" s="322"/>
      <c r="V158" s="322">
        <f t="shared" si="11"/>
        <v>0</v>
      </c>
      <c r="W158" s="322">
        <f t="shared" si="12"/>
        <v>0</v>
      </c>
      <c r="X158" s="322"/>
      <c r="Y158" s="322"/>
    </row>
    <row r="159" spans="1:25">
      <c r="A159" s="322"/>
      <c r="B159" s="189" t="s">
        <v>189</v>
      </c>
      <c r="C159" s="217"/>
      <c r="D159" s="190">
        <v>0</v>
      </c>
      <c r="E159" s="227"/>
      <c r="F159" s="192">
        <f>$L$6</f>
        <v>0.12055342465753426</v>
      </c>
      <c r="G159" s="192"/>
      <c r="H159" s="193"/>
      <c r="I159" s="194"/>
      <c r="J159" s="197"/>
      <c r="K159" s="195"/>
      <c r="L159" s="195"/>
      <c r="M159" s="190"/>
      <c r="N159" s="195"/>
      <c r="O159" s="217"/>
      <c r="P159" s="196"/>
      <c r="Q159" s="322"/>
      <c r="R159" s="322"/>
      <c r="S159" s="322"/>
      <c r="T159" s="322"/>
      <c r="U159" s="322"/>
      <c r="V159" s="322">
        <f t="shared" si="11"/>
        <v>0.12055342465753426</v>
      </c>
      <c r="W159" s="322">
        <f t="shared" si="12"/>
        <v>0.12055342465753426</v>
      </c>
      <c r="X159" s="322"/>
      <c r="Y159" s="322"/>
    </row>
    <row r="160" spans="1:25">
      <c r="A160" s="322"/>
      <c r="B160" s="189" t="s">
        <v>190</v>
      </c>
      <c r="C160" s="217"/>
      <c r="D160" s="190">
        <v>0</v>
      </c>
      <c r="E160" s="227"/>
      <c r="F160" s="192"/>
      <c r="G160" s="192"/>
      <c r="H160" s="193"/>
      <c r="I160" s="194"/>
      <c r="J160" s="197"/>
      <c r="K160" s="195"/>
      <c r="L160" s="195"/>
      <c r="M160" s="190"/>
      <c r="N160" s="195"/>
      <c r="O160" s="217"/>
      <c r="P160" s="196"/>
      <c r="Q160" s="322"/>
      <c r="R160" s="322"/>
      <c r="S160" s="322"/>
      <c r="T160" s="322"/>
      <c r="U160" s="322"/>
      <c r="V160" s="322">
        <f t="shared" si="11"/>
        <v>0</v>
      </c>
      <c r="W160" s="322">
        <f t="shared" si="12"/>
        <v>0</v>
      </c>
      <c r="X160" s="322"/>
      <c r="Y160" s="322"/>
    </row>
    <row r="161" spans="1:25">
      <c r="A161" s="322"/>
      <c r="B161" s="189" t="s">
        <v>191</v>
      </c>
      <c r="C161" s="217"/>
      <c r="D161" s="190">
        <v>0</v>
      </c>
      <c r="E161" s="227"/>
      <c r="F161" s="192">
        <f>$L$6</f>
        <v>0.12055342465753426</v>
      </c>
      <c r="G161" s="192"/>
      <c r="H161" s="193"/>
      <c r="I161" s="194"/>
      <c r="J161" s="197"/>
      <c r="K161" s="195"/>
      <c r="L161" s="195"/>
      <c r="M161" s="190"/>
      <c r="N161" s="195"/>
      <c r="O161" s="217"/>
      <c r="P161" s="196"/>
      <c r="Q161" s="322"/>
      <c r="R161" s="322"/>
      <c r="S161" s="322"/>
      <c r="T161" s="322"/>
      <c r="U161" s="322"/>
      <c r="V161" s="322">
        <f t="shared" si="11"/>
        <v>0.12055342465753426</v>
      </c>
      <c r="W161" s="322">
        <f t="shared" si="12"/>
        <v>0.12055342465753426</v>
      </c>
      <c r="X161" s="322"/>
      <c r="Y161" s="322"/>
    </row>
    <row r="162" spans="1:25">
      <c r="A162" s="322"/>
      <c r="B162" s="189" t="s">
        <v>192</v>
      </c>
      <c r="C162" s="217"/>
      <c r="D162" s="209">
        <v>0</v>
      </c>
      <c r="E162" s="227"/>
      <c r="F162" s="192"/>
      <c r="G162" s="192"/>
      <c r="H162" s="193"/>
      <c r="I162" s="194"/>
      <c r="J162" s="197"/>
      <c r="K162" s="195"/>
      <c r="L162" s="195"/>
      <c r="M162" s="190"/>
      <c r="N162" s="195"/>
      <c r="O162" s="217"/>
      <c r="P162" s="196"/>
      <c r="Q162" s="322"/>
      <c r="R162" s="322"/>
      <c r="S162" s="322"/>
      <c r="T162" s="322"/>
      <c r="U162" s="322"/>
      <c r="V162" s="322">
        <f t="shared" si="11"/>
        <v>0</v>
      </c>
      <c r="W162" s="322">
        <f t="shared" si="12"/>
        <v>0</v>
      </c>
      <c r="X162" s="322"/>
      <c r="Y162" s="322"/>
    </row>
    <row r="163" spans="1:25">
      <c r="A163" s="322"/>
      <c r="B163" s="189" t="s">
        <v>193</v>
      </c>
      <c r="C163" s="217"/>
      <c r="D163" s="209">
        <v>0</v>
      </c>
      <c r="E163" s="289"/>
      <c r="F163" s="192">
        <f>$L$6</f>
        <v>0.12055342465753426</v>
      </c>
      <c r="G163" s="192">
        <f t="shared" ref="G163:G180" si="13">$L$8</f>
        <v>8.0630640000000003E-2</v>
      </c>
      <c r="H163" s="193"/>
      <c r="I163" s="198">
        <f>$L$13</f>
        <v>0.22</v>
      </c>
      <c r="J163" s="197">
        <f t="shared" ref="J163:J180" si="14">$L$15</f>
        <v>2.5499999999999998E-2</v>
      </c>
      <c r="K163" s="195"/>
      <c r="L163" s="197">
        <f>$L$18</f>
        <v>2E-3</v>
      </c>
      <c r="M163" s="190"/>
      <c r="N163" s="197">
        <f>$L$19</f>
        <v>0.55000000000000004</v>
      </c>
      <c r="O163" s="220">
        <f>$L$4</f>
        <v>0.99900000000000011</v>
      </c>
      <c r="P163" s="196"/>
      <c r="Q163" s="322"/>
      <c r="R163" s="322"/>
      <c r="S163" s="322"/>
      <c r="T163" s="322"/>
      <c r="U163" s="322"/>
      <c r="V163" s="322">
        <f t="shared" si="11"/>
        <v>5.1876840646575353</v>
      </c>
      <c r="W163" s="322">
        <f t="shared" si="12"/>
        <v>5.9851840646575347</v>
      </c>
      <c r="X163" s="322"/>
      <c r="Y163" s="322"/>
    </row>
    <row r="164" spans="1:25">
      <c r="A164" s="322"/>
      <c r="B164" s="189" t="s">
        <v>194</v>
      </c>
      <c r="C164" s="217"/>
      <c r="D164" s="209">
        <v>0</v>
      </c>
      <c r="E164" s="227"/>
      <c r="F164" s="192"/>
      <c r="G164" s="192">
        <f t="shared" si="13"/>
        <v>8.0630640000000003E-2</v>
      </c>
      <c r="H164" s="193"/>
      <c r="I164" s="194"/>
      <c r="J164" s="197">
        <f t="shared" si="14"/>
        <v>2.5499999999999998E-2</v>
      </c>
      <c r="K164" s="200">
        <f>$L$17</f>
        <v>1.6</v>
      </c>
      <c r="L164" s="197">
        <f>$L$18</f>
        <v>2E-3</v>
      </c>
      <c r="M164" s="209">
        <f t="shared" ref="M164:M166" si="15">0.16</f>
        <v>0.16</v>
      </c>
      <c r="N164" s="195"/>
      <c r="O164" s="217"/>
      <c r="P164" s="196"/>
      <c r="Q164" s="322"/>
      <c r="R164" s="322"/>
      <c r="S164" s="322"/>
      <c r="T164" s="322"/>
      <c r="U164" s="322"/>
      <c r="V164" s="322">
        <f t="shared" si="11"/>
        <v>1.9781306400000001</v>
      </c>
      <c r="W164" s="322">
        <f t="shared" si="12"/>
        <v>2.0056306400000001</v>
      </c>
      <c r="X164" s="322"/>
      <c r="Y164" s="322"/>
    </row>
    <row r="165" spans="1:25">
      <c r="A165" s="322"/>
      <c r="B165" s="189" t="s">
        <v>195</v>
      </c>
      <c r="C165" s="213"/>
      <c r="D165" s="209">
        <v>0</v>
      </c>
      <c r="E165" s="289"/>
      <c r="F165" s="192">
        <f>$L$6</f>
        <v>0.12055342465753426</v>
      </c>
      <c r="G165" s="192">
        <f t="shared" si="13"/>
        <v>8.0630640000000003E-2</v>
      </c>
      <c r="H165" s="193"/>
      <c r="I165" s="198"/>
      <c r="J165" s="197">
        <f t="shared" si="14"/>
        <v>2.5499999999999998E-2</v>
      </c>
      <c r="K165" s="200">
        <f t="shared" ref="K165" si="16">$L$17</f>
        <v>1.6</v>
      </c>
      <c r="L165" s="197">
        <f>$L$18</f>
        <v>2E-3</v>
      </c>
      <c r="M165" s="209">
        <f t="shared" si="15"/>
        <v>0.16</v>
      </c>
      <c r="N165" s="195"/>
      <c r="O165" s="217"/>
      <c r="P165" s="196"/>
      <c r="Q165" s="322"/>
      <c r="R165" s="322"/>
      <c r="S165" s="322"/>
      <c r="T165" s="322"/>
      <c r="U165" s="322"/>
      <c r="V165" s="322">
        <f t="shared" si="11"/>
        <v>2.0986840646575344</v>
      </c>
      <c r="W165" s="322">
        <f t="shared" si="12"/>
        <v>2.1261840646575343</v>
      </c>
      <c r="X165" s="322"/>
      <c r="Y165" s="322"/>
    </row>
    <row r="166" spans="1:25">
      <c r="A166" s="322"/>
      <c r="B166" s="189" t="s">
        <v>196</v>
      </c>
      <c r="C166" s="213"/>
      <c r="D166" s="209">
        <v>0</v>
      </c>
      <c r="E166" s="227"/>
      <c r="F166" s="192"/>
      <c r="G166" s="192">
        <f t="shared" si="13"/>
        <v>8.0630640000000003E-2</v>
      </c>
      <c r="H166" s="193">
        <f>$L$9</f>
        <v>0.69</v>
      </c>
      <c r="I166" s="195"/>
      <c r="J166" s="197">
        <f t="shared" si="14"/>
        <v>2.5499999999999998E-2</v>
      </c>
      <c r="K166" s="200"/>
      <c r="L166" s="197">
        <f>$L$18</f>
        <v>2E-3</v>
      </c>
      <c r="M166" s="209">
        <f t="shared" si="15"/>
        <v>0.16</v>
      </c>
      <c r="N166" s="195"/>
      <c r="O166" s="217"/>
      <c r="P166" s="196"/>
      <c r="Q166" s="322"/>
      <c r="R166" s="322"/>
      <c r="S166" s="322"/>
      <c r="T166" s="322"/>
      <c r="U166" s="322"/>
      <c r="V166" s="322">
        <f t="shared" si="11"/>
        <v>1.0681306399999999</v>
      </c>
      <c r="W166" s="322">
        <f t="shared" si="12"/>
        <v>1.09563064</v>
      </c>
      <c r="X166" s="322"/>
      <c r="Y166" s="322"/>
    </row>
    <row r="167" spans="1:25">
      <c r="A167" s="322"/>
      <c r="B167" s="189" t="s">
        <v>197</v>
      </c>
      <c r="C167" s="217"/>
      <c r="D167" s="209">
        <v>0</v>
      </c>
      <c r="E167" s="227"/>
      <c r="F167" s="192">
        <f>$L$6</f>
        <v>0.12055342465753426</v>
      </c>
      <c r="G167" s="192"/>
      <c r="H167" s="193">
        <f>$L$10</f>
        <v>0.8</v>
      </c>
      <c r="I167" s="195"/>
      <c r="J167" s="197"/>
      <c r="K167" s="195"/>
      <c r="L167" s="197"/>
      <c r="M167" s="209"/>
      <c r="N167" s="195"/>
      <c r="O167" s="217"/>
      <c r="P167" s="196"/>
      <c r="Q167" s="322"/>
      <c r="R167" s="322"/>
      <c r="S167" s="322"/>
      <c r="T167" s="322"/>
      <c r="U167" s="322"/>
      <c r="V167" s="322">
        <f t="shared" si="11"/>
        <v>0.92055342465753431</v>
      </c>
      <c r="W167" s="322">
        <f t="shared" si="12"/>
        <v>0.92055342465753431</v>
      </c>
      <c r="X167" s="322"/>
      <c r="Y167" s="322"/>
    </row>
    <row r="168" spans="1:25">
      <c r="A168" s="322"/>
      <c r="B168" s="189" t="s">
        <v>198</v>
      </c>
      <c r="C168" s="217"/>
      <c r="D168" s="209">
        <v>0</v>
      </c>
      <c r="E168" s="227"/>
      <c r="F168" s="192"/>
      <c r="G168" s="192"/>
      <c r="H168" s="193"/>
      <c r="I168" s="195"/>
      <c r="J168" s="197"/>
      <c r="K168" s="195"/>
      <c r="L168" s="195"/>
      <c r="M168" s="209"/>
      <c r="N168" s="195"/>
      <c r="O168" s="220"/>
      <c r="P168" s="196"/>
      <c r="Q168" s="322"/>
      <c r="R168" s="322"/>
      <c r="S168" s="322"/>
      <c r="T168" s="322"/>
      <c r="U168" s="322"/>
      <c r="V168" s="322">
        <f t="shared" si="11"/>
        <v>0</v>
      </c>
      <c r="W168" s="322">
        <f t="shared" si="12"/>
        <v>0</v>
      </c>
      <c r="X168" s="322"/>
      <c r="Y168" s="322"/>
    </row>
    <row r="169" spans="1:25">
      <c r="A169" s="322"/>
      <c r="B169" s="189" t="s">
        <v>199</v>
      </c>
      <c r="C169" s="227"/>
      <c r="D169" s="209">
        <v>0</v>
      </c>
      <c r="E169" s="227"/>
      <c r="F169" s="192">
        <f>$L$6</f>
        <v>0.12055342465753426</v>
      </c>
      <c r="G169" s="192"/>
      <c r="H169" s="193"/>
      <c r="I169" s="195"/>
      <c r="J169" s="197"/>
      <c r="K169" s="195"/>
      <c r="L169" s="195"/>
      <c r="M169" s="209"/>
      <c r="N169" s="195"/>
      <c r="O169" s="217"/>
      <c r="P169" s="196"/>
      <c r="Q169" s="322"/>
      <c r="R169" s="322"/>
      <c r="S169" s="322"/>
      <c r="T169" s="322"/>
      <c r="U169" s="322"/>
      <c r="V169" s="322">
        <f t="shared" si="11"/>
        <v>0.12055342465753426</v>
      </c>
      <c r="W169" s="322">
        <f t="shared" si="12"/>
        <v>0.12055342465753426</v>
      </c>
      <c r="X169" s="322"/>
      <c r="Y169" s="322"/>
    </row>
    <row r="170" spans="1:25">
      <c r="A170" s="322"/>
      <c r="B170" s="189" t="s">
        <v>200</v>
      </c>
      <c r="C170" s="227"/>
      <c r="D170" s="209">
        <v>0</v>
      </c>
      <c r="E170" s="227"/>
      <c r="F170" s="192"/>
      <c r="G170" s="192"/>
      <c r="H170" s="193"/>
      <c r="I170" s="198"/>
      <c r="J170" s="197"/>
      <c r="K170" s="195"/>
      <c r="L170" s="195"/>
      <c r="M170" s="209"/>
      <c r="N170" s="195"/>
      <c r="O170" s="217"/>
      <c r="P170" s="196"/>
      <c r="Q170" s="322"/>
      <c r="R170" s="322"/>
      <c r="S170" s="322"/>
      <c r="T170" s="322"/>
      <c r="U170" s="322"/>
      <c r="V170" s="322">
        <f t="shared" si="11"/>
        <v>0</v>
      </c>
      <c r="W170" s="322">
        <f t="shared" si="12"/>
        <v>0</v>
      </c>
      <c r="X170" s="322"/>
      <c r="Y170" s="322"/>
    </row>
    <row r="171" spans="1:25">
      <c r="A171" s="322"/>
      <c r="B171" s="189" t="s">
        <v>201</v>
      </c>
      <c r="C171" s="217"/>
      <c r="D171" s="209">
        <v>0</v>
      </c>
      <c r="E171" s="227"/>
      <c r="F171" s="192">
        <f>$L$6</f>
        <v>0.12055342465753426</v>
      </c>
      <c r="G171" s="192"/>
      <c r="H171" s="193"/>
      <c r="I171" s="195"/>
      <c r="J171" s="197"/>
      <c r="K171" s="195"/>
      <c r="L171" s="195"/>
      <c r="M171" s="209"/>
      <c r="N171" s="195"/>
      <c r="O171" s="217"/>
      <c r="P171" s="196"/>
      <c r="Q171" s="322"/>
      <c r="R171" s="322"/>
      <c r="S171" s="322"/>
      <c r="T171" s="322"/>
      <c r="U171" s="322"/>
      <c r="V171" s="322">
        <f t="shared" si="11"/>
        <v>0.12055342465753426</v>
      </c>
      <c r="W171" s="322">
        <f t="shared" si="12"/>
        <v>0.12055342465753426</v>
      </c>
      <c r="X171" s="322"/>
      <c r="Y171" s="322"/>
    </row>
    <row r="172" spans="1:25">
      <c r="A172" s="322"/>
      <c r="B172" s="189" t="s">
        <v>202</v>
      </c>
      <c r="C172" s="217"/>
      <c r="D172" s="209">
        <v>0</v>
      </c>
      <c r="E172" s="289"/>
      <c r="F172" s="192"/>
      <c r="G172" s="192"/>
      <c r="H172" s="193"/>
      <c r="I172" s="195"/>
      <c r="J172" s="197"/>
      <c r="K172" s="195"/>
      <c r="L172" s="195"/>
      <c r="M172" s="209"/>
      <c r="N172" s="195"/>
      <c r="O172" s="217"/>
      <c r="P172" s="196"/>
      <c r="Q172" s="322"/>
      <c r="R172" s="322"/>
      <c r="S172" s="322"/>
      <c r="T172" s="322"/>
      <c r="U172" s="322"/>
      <c r="V172" s="322">
        <f t="shared" si="11"/>
        <v>0</v>
      </c>
      <c r="W172" s="322">
        <f t="shared" si="12"/>
        <v>0</v>
      </c>
      <c r="X172" s="322"/>
      <c r="Y172" s="322"/>
    </row>
    <row r="173" spans="1:25">
      <c r="A173" s="322"/>
      <c r="B173" s="189" t="s">
        <v>203</v>
      </c>
      <c r="C173" s="217"/>
      <c r="D173" s="209">
        <v>0</v>
      </c>
      <c r="E173" s="227"/>
      <c r="F173" s="192">
        <f>$L$6</f>
        <v>0.12055342465753426</v>
      </c>
      <c r="G173" s="192"/>
      <c r="H173" s="193"/>
      <c r="I173" s="198"/>
      <c r="J173" s="197"/>
      <c r="K173" s="195"/>
      <c r="L173" s="195"/>
      <c r="M173" s="209"/>
      <c r="N173" s="197"/>
      <c r="O173" s="217"/>
      <c r="P173" s="196"/>
      <c r="Q173" s="322"/>
      <c r="R173" s="322"/>
      <c r="S173" s="322"/>
      <c r="T173" s="322"/>
      <c r="U173" s="322"/>
      <c r="V173" s="322">
        <f t="shared" si="11"/>
        <v>0.12055342465753426</v>
      </c>
      <c r="W173" s="322">
        <f t="shared" si="12"/>
        <v>0.12055342465753426</v>
      </c>
      <c r="X173" s="322"/>
      <c r="Y173" s="322"/>
    </row>
    <row r="174" spans="1:25">
      <c r="A174" s="322"/>
      <c r="B174" s="189" t="s">
        <v>204</v>
      </c>
      <c r="C174" s="217"/>
      <c r="D174" s="209">
        <v>0</v>
      </c>
      <c r="E174" s="227"/>
      <c r="F174" s="192"/>
      <c r="G174" s="192"/>
      <c r="H174" s="193"/>
      <c r="I174" s="195"/>
      <c r="J174" s="197"/>
      <c r="K174" s="195"/>
      <c r="L174" s="195"/>
      <c r="M174" s="209"/>
      <c r="N174" s="195"/>
      <c r="O174" s="217"/>
      <c r="P174" s="196"/>
      <c r="Q174" s="322"/>
      <c r="R174" s="322"/>
      <c r="S174" s="322"/>
      <c r="T174" s="322"/>
      <c r="U174" s="322"/>
      <c r="V174" s="322">
        <f t="shared" si="11"/>
        <v>0</v>
      </c>
      <c r="W174" s="322">
        <f t="shared" si="12"/>
        <v>0</v>
      </c>
      <c r="X174" s="322"/>
      <c r="Y174" s="322"/>
    </row>
    <row r="175" spans="1:25">
      <c r="A175" s="322"/>
      <c r="B175" s="189" t="s">
        <v>205</v>
      </c>
      <c r="C175" s="217"/>
      <c r="D175" s="209">
        <v>0</v>
      </c>
      <c r="E175" s="227"/>
      <c r="F175" s="192">
        <f>$L$6</f>
        <v>0.12055342465753426</v>
      </c>
      <c r="G175" s="192"/>
      <c r="H175" s="193"/>
      <c r="I175" s="195"/>
      <c r="J175" s="197"/>
      <c r="K175" s="195"/>
      <c r="L175" s="195"/>
      <c r="M175" s="209"/>
      <c r="N175" s="195"/>
      <c r="O175" s="217"/>
      <c r="P175" s="196"/>
      <c r="Q175" s="322"/>
      <c r="R175" s="322"/>
      <c r="S175" s="322"/>
      <c r="T175" s="322"/>
      <c r="U175" s="322"/>
      <c r="V175" s="322">
        <f t="shared" si="11"/>
        <v>0.12055342465753426</v>
      </c>
      <c r="W175" s="322">
        <f t="shared" si="12"/>
        <v>0.12055342465753426</v>
      </c>
      <c r="X175" s="322"/>
      <c r="Y175" s="322"/>
    </row>
    <row r="176" spans="1:25">
      <c r="A176" s="322"/>
      <c r="B176" s="189" t="s">
        <v>206</v>
      </c>
      <c r="C176" s="217"/>
      <c r="D176" s="209">
        <v>0</v>
      </c>
      <c r="E176" s="227"/>
      <c r="F176" s="192"/>
      <c r="G176" s="192"/>
      <c r="H176" s="193"/>
      <c r="I176" s="195"/>
      <c r="J176" s="197"/>
      <c r="K176" s="195"/>
      <c r="L176" s="195"/>
      <c r="M176" s="209"/>
      <c r="N176" s="195"/>
      <c r="O176" s="217"/>
      <c r="P176" s="196"/>
      <c r="Q176" s="322"/>
      <c r="R176" s="322"/>
      <c r="S176" s="322"/>
      <c r="T176" s="322"/>
      <c r="U176" s="322"/>
      <c r="V176" s="322">
        <f t="shared" si="11"/>
        <v>0</v>
      </c>
      <c r="W176" s="322">
        <f t="shared" si="12"/>
        <v>0</v>
      </c>
      <c r="X176" s="322"/>
      <c r="Y176" s="322"/>
    </row>
    <row r="177" spans="1:25">
      <c r="A177" s="322"/>
      <c r="B177" s="189" t="s">
        <v>207</v>
      </c>
      <c r="C177" s="217"/>
      <c r="D177" s="209">
        <v>0</v>
      </c>
      <c r="E177" s="227"/>
      <c r="F177" s="192">
        <f>$L$6</f>
        <v>0.12055342465753426</v>
      </c>
      <c r="G177" s="192"/>
      <c r="H177" s="193"/>
      <c r="I177" s="195"/>
      <c r="J177" s="197"/>
      <c r="K177" s="195"/>
      <c r="L177" s="195"/>
      <c r="M177" s="209"/>
      <c r="N177" s="195"/>
      <c r="O177" s="217"/>
      <c r="P177" s="196"/>
      <c r="Q177" s="322"/>
      <c r="R177" s="322"/>
      <c r="S177" s="322"/>
      <c r="T177" s="322"/>
      <c r="U177" s="322"/>
      <c r="V177" s="322">
        <f t="shared" si="11"/>
        <v>0.12055342465753426</v>
      </c>
      <c r="W177" s="322">
        <f t="shared" si="12"/>
        <v>0.12055342465753426</v>
      </c>
      <c r="X177" s="322"/>
      <c r="Y177" s="322"/>
    </row>
    <row r="178" spans="1:25">
      <c r="A178" s="322"/>
      <c r="B178" s="189" t="s">
        <v>208</v>
      </c>
      <c r="C178" s="217"/>
      <c r="D178" s="209">
        <v>0</v>
      </c>
      <c r="E178" s="227"/>
      <c r="F178" s="192"/>
      <c r="G178" s="192"/>
      <c r="H178" s="193"/>
      <c r="I178" s="195"/>
      <c r="J178" s="197"/>
      <c r="K178" s="195"/>
      <c r="L178" s="195"/>
      <c r="M178" s="209"/>
      <c r="N178" s="195"/>
      <c r="O178" s="217"/>
      <c r="P178" s="196"/>
      <c r="Q178" s="322"/>
      <c r="R178" s="322"/>
      <c r="S178" s="322"/>
      <c r="T178" s="322"/>
      <c r="U178" s="322"/>
      <c r="V178" s="322">
        <f t="shared" si="11"/>
        <v>0</v>
      </c>
      <c r="W178" s="322">
        <f t="shared" si="12"/>
        <v>0</v>
      </c>
      <c r="X178" s="322"/>
      <c r="Y178" s="322"/>
    </row>
    <row r="179" spans="1:25">
      <c r="A179" s="322"/>
      <c r="B179" s="189" t="s">
        <v>209</v>
      </c>
      <c r="C179" s="217"/>
      <c r="D179" s="209">
        <v>0</v>
      </c>
      <c r="E179" s="289"/>
      <c r="F179" s="192">
        <f>$L$6</f>
        <v>0.12055342465753426</v>
      </c>
      <c r="G179" s="192">
        <f t="shared" si="13"/>
        <v>8.0630640000000003E-2</v>
      </c>
      <c r="H179" s="193"/>
      <c r="I179" s="198">
        <f>$L$13</f>
        <v>0.22</v>
      </c>
      <c r="J179" s="197">
        <f t="shared" si="14"/>
        <v>2.5499999999999998E-2</v>
      </c>
      <c r="K179" s="195"/>
      <c r="L179" s="195"/>
      <c r="M179" s="209">
        <f t="shared" ref="M179:M180" si="17">0.16</f>
        <v>0.16</v>
      </c>
      <c r="N179" s="195"/>
      <c r="O179" s="217"/>
      <c r="P179" s="196"/>
      <c r="Q179" s="322"/>
      <c r="R179" s="322"/>
      <c r="S179" s="322"/>
      <c r="T179" s="322"/>
      <c r="U179" s="322"/>
      <c r="V179" s="322">
        <f t="shared" si="11"/>
        <v>1.5886840646575342</v>
      </c>
      <c r="W179" s="322">
        <f t="shared" si="12"/>
        <v>1.834184064657534</v>
      </c>
      <c r="X179" s="322"/>
      <c r="Y179" s="322"/>
    </row>
    <row r="180" spans="1:25">
      <c r="A180" s="322"/>
      <c r="B180" s="189" t="s">
        <v>210</v>
      </c>
      <c r="C180" s="217"/>
      <c r="D180" s="209"/>
      <c r="E180" s="227"/>
      <c r="F180" s="192"/>
      <c r="G180" s="192">
        <f t="shared" si="13"/>
        <v>8.0630640000000003E-2</v>
      </c>
      <c r="H180" s="193"/>
      <c r="I180" s="195"/>
      <c r="J180" s="197">
        <f t="shared" si="14"/>
        <v>2.5499999999999998E-2</v>
      </c>
      <c r="K180" s="195"/>
      <c r="L180" s="195"/>
      <c r="M180" s="209">
        <f t="shared" si="17"/>
        <v>0.16</v>
      </c>
      <c r="N180" s="195"/>
      <c r="O180" s="217"/>
      <c r="P180" s="196"/>
      <c r="Q180" s="322"/>
      <c r="R180" s="322"/>
      <c r="S180" s="322"/>
      <c r="T180" s="322"/>
      <c r="U180" s="322"/>
      <c r="V180" s="322">
        <f t="shared" si="11"/>
        <v>0.36813064000000001</v>
      </c>
      <c r="W180" s="322">
        <f t="shared" si="12"/>
        <v>0.39363064000000003</v>
      </c>
      <c r="X180" s="322"/>
      <c r="Y180" s="322"/>
    </row>
    <row r="181" spans="1:25">
      <c r="A181" s="322"/>
      <c r="B181" s="336"/>
      <c r="C181" s="245"/>
      <c r="D181" s="245"/>
      <c r="E181" s="337"/>
      <c r="F181" s="338"/>
      <c r="G181" s="338"/>
      <c r="H181" s="337"/>
      <c r="I181" s="245"/>
      <c r="J181" s="339"/>
      <c r="K181" s="245"/>
      <c r="L181" s="340"/>
      <c r="M181" s="340"/>
      <c r="N181" s="340"/>
      <c r="O181" s="340"/>
      <c r="P181" s="196"/>
      <c r="Q181" s="322"/>
      <c r="R181" s="322"/>
      <c r="S181" s="322"/>
      <c r="T181" s="322"/>
      <c r="U181" s="322"/>
      <c r="V181" s="322"/>
      <c r="W181" s="322"/>
      <c r="X181" s="322"/>
      <c r="Y181" s="322"/>
    </row>
    <row r="182" spans="1:25">
      <c r="A182" s="322"/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322"/>
      <c r="Q182" s="322"/>
      <c r="R182" s="322"/>
      <c r="S182" s="322"/>
      <c r="T182" s="322"/>
      <c r="U182" s="322"/>
      <c r="V182" s="322"/>
      <c r="W182" s="322"/>
      <c r="X182" s="322"/>
      <c r="Y182" s="322"/>
    </row>
    <row r="183" spans="1:25">
      <c r="A183" s="322"/>
      <c r="B183" s="234"/>
      <c r="C183" s="234"/>
      <c r="D183" s="234"/>
      <c r="E183" s="370">
        <v>7</v>
      </c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322"/>
      <c r="Q183" s="322"/>
      <c r="R183" s="322"/>
      <c r="S183" s="322"/>
      <c r="T183" s="322"/>
      <c r="U183" s="322"/>
      <c r="V183" s="322"/>
      <c r="W183" s="322"/>
      <c r="X183" s="322" t="s">
        <v>156</v>
      </c>
      <c r="Y183" s="322" t="s">
        <v>161</v>
      </c>
    </row>
    <row r="184" spans="1:25">
      <c r="A184" s="322"/>
      <c r="B184" s="341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322"/>
      <c r="Q184" s="322"/>
      <c r="R184" s="322"/>
      <c r="S184" s="322"/>
      <c r="T184" s="322"/>
      <c r="U184" s="322"/>
      <c r="V184" s="322"/>
      <c r="W184" s="322"/>
      <c r="X184" s="322">
        <v>7</v>
      </c>
      <c r="Y184" s="322">
        <v>8</v>
      </c>
    </row>
    <row r="185" spans="1:25" ht="15" customHeight="1">
      <c r="A185" s="322"/>
      <c r="B185" s="181" t="s">
        <v>37</v>
      </c>
      <c r="C185" s="210" t="s">
        <v>38</v>
      </c>
      <c r="D185" s="182" t="s">
        <v>39</v>
      </c>
      <c r="E185" s="287" t="s">
        <v>40</v>
      </c>
      <c r="F185" s="400" t="s">
        <v>142</v>
      </c>
      <c r="G185" s="182" t="s">
        <v>33</v>
      </c>
      <c r="H185" s="182" t="s">
        <v>41</v>
      </c>
      <c r="I185" s="183" t="s">
        <v>42</v>
      </c>
      <c r="J185" s="184" t="s">
        <v>43</v>
      </c>
      <c r="K185" s="183" t="s">
        <v>143</v>
      </c>
      <c r="L185" s="402" t="s">
        <v>144</v>
      </c>
      <c r="M185" s="206" t="s">
        <v>139</v>
      </c>
      <c r="N185" s="184" t="s">
        <v>157</v>
      </c>
      <c r="O185" s="215" t="s">
        <v>158</v>
      </c>
      <c r="P185" s="321"/>
      <c r="Q185" s="322"/>
      <c r="R185" s="322"/>
      <c r="S185" s="322"/>
      <c r="T185" s="322"/>
      <c r="U185" s="322"/>
      <c r="V185" s="322"/>
      <c r="W185" s="322"/>
      <c r="X185" s="322"/>
      <c r="Y185" s="322"/>
    </row>
    <row r="186" spans="1:25">
      <c r="A186" s="322"/>
      <c r="B186" s="185"/>
      <c r="C186" s="211"/>
      <c r="D186" s="186"/>
      <c r="E186" s="288" t="s">
        <v>39</v>
      </c>
      <c r="F186" s="401"/>
      <c r="G186" s="186"/>
      <c r="H186" s="186"/>
      <c r="I186" s="187"/>
      <c r="J186" s="188"/>
      <c r="K186" s="187"/>
      <c r="L186" s="403"/>
      <c r="M186" s="207"/>
      <c r="N186" s="188"/>
      <c r="O186" s="216"/>
      <c r="P186" s="321"/>
      <c r="Q186" s="322"/>
      <c r="R186" s="322"/>
      <c r="S186" s="322"/>
      <c r="T186" s="322"/>
      <c r="U186" s="322"/>
      <c r="V186" s="322"/>
      <c r="W186" s="322"/>
      <c r="X186" s="322"/>
      <c r="Y186" s="322"/>
    </row>
    <row r="187" spans="1:25">
      <c r="A187" s="322"/>
      <c r="B187" s="189" t="s">
        <v>163</v>
      </c>
      <c r="C187" s="212"/>
      <c r="D187" s="190">
        <v>0</v>
      </c>
      <c r="E187" s="289"/>
      <c r="F187" s="192">
        <f>$L$6</f>
        <v>0.12055342465753426</v>
      </c>
      <c r="G187" s="190"/>
      <c r="H187" s="193"/>
      <c r="I187" s="194"/>
      <c r="J187" s="195"/>
      <c r="K187" s="194"/>
      <c r="L187" s="195"/>
      <c r="M187" s="208"/>
      <c r="N187" s="195"/>
      <c r="O187" s="217"/>
      <c r="P187" s="196"/>
      <c r="Q187" s="322"/>
      <c r="R187" s="322"/>
      <c r="S187" s="322"/>
      <c r="T187" s="322"/>
      <c r="U187" s="322"/>
      <c r="V187" s="322"/>
      <c r="W187" s="322"/>
      <c r="X187" s="322">
        <f t="shared" ref="X187:X234" si="18">(D187+E187+F187+G187+H187++M187+O187+C187)+($X$184*(J187+L187+N187+I187))+K187</f>
        <v>0.12055342465753426</v>
      </c>
      <c r="Y187" s="322">
        <f t="shared" ref="Y187:Y234" si="19">(D187+E187+F187+G187+H187++M187+O187+C187)+($Y$184*(J187+L187+I187+N187))+K187</f>
        <v>0.12055342465753426</v>
      </c>
    </row>
    <row r="188" spans="1:25">
      <c r="A188" s="322"/>
      <c r="B188" s="189" t="s">
        <v>164</v>
      </c>
      <c r="C188" s="212"/>
      <c r="D188" s="190">
        <v>0</v>
      </c>
      <c r="E188" s="289"/>
      <c r="F188" s="192"/>
      <c r="G188" s="190"/>
      <c r="H188" s="193"/>
      <c r="I188" s="194"/>
      <c r="J188" s="195"/>
      <c r="K188" s="194"/>
      <c r="L188" s="195"/>
      <c r="M188" s="208"/>
      <c r="N188" s="195"/>
      <c r="O188" s="217"/>
      <c r="P188" s="196"/>
      <c r="Q188" s="322"/>
      <c r="R188" s="322"/>
      <c r="S188" s="322"/>
      <c r="T188" s="322"/>
      <c r="U188" s="322"/>
      <c r="V188" s="322"/>
      <c r="W188" s="322"/>
      <c r="X188" s="322">
        <f t="shared" si="18"/>
        <v>0</v>
      </c>
      <c r="Y188" s="322">
        <f t="shared" si="19"/>
        <v>0</v>
      </c>
    </row>
    <row r="189" spans="1:25">
      <c r="A189" s="322"/>
      <c r="B189" s="189" t="s">
        <v>165</v>
      </c>
      <c r="C189" s="212"/>
      <c r="D189" s="190">
        <v>0</v>
      </c>
      <c r="E189" s="289"/>
      <c r="F189" s="192">
        <f>$L$6</f>
        <v>0.12055342465753426</v>
      </c>
      <c r="G189" s="190"/>
      <c r="H189" s="193"/>
      <c r="I189" s="194"/>
      <c r="J189" s="195"/>
      <c r="K189" s="194"/>
      <c r="L189" s="195"/>
      <c r="M189" s="208"/>
      <c r="N189" s="195"/>
      <c r="O189" s="217"/>
      <c r="P189" s="196"/>
      <c r="Q189" s="322"/>
      <c r="R189" s="322"/>
      <c r="S189" s="322"/>
      <c r="T189" s="322"/>
      <c r="U189" s="322"/>
      <c r="V189" s="322"/>
      <c r="W189" s="322"/>
      <c r="X189" s="322">
        <f t="shared" si="18"/>
        <v>0.12055342465753426</v>
      </c>
      <c r="Y189" s="322">
        <f t="shared" si="19"/>
        <v>0.12055342465753426</v>
      </c>
    </row>
    <row r="190" spans="1:25">
      <c r="A190" s="322"/>
      <c r="B190" s="189" t="s">
        <v>166</v>
      </c>
      <c r="C190" s="212"/>
      <c r="D190" s="190">
        <v>0</v>
      </c>
      <c r="E190" s="289"/>
      <c r="F190" s="192"/>
      <c r="G190" s="190"/>
      <c r="H190" s="193"/>
      <c r="I190" s="194"/>
      <c r="J190" s="195"/>
      <c r="K190" s="194"/>
      <c r="L190" s="195"/>
      <c r="M190" s="208"/>
      <c r="N190" s="195"/>
      <c r="O190" s="217"/>
      <c r="P190" s="196"/>
      <c r="Q190" s="322"/>
      <c r="R190" s="322"/>
      <c r="S190" s="322"/>
      <c r="T190" s="322"/>
      <c r="U190" s="322"/>
      <c r="V190" s="322"/>
      <c r="W190" s="322"/>
      <c r="X190" s="322">
        <f t="shared" si="18"/>
        <v>0</v>
      </c>
      <c r="Y190" s="322">
        <f t="shared" si="19"/>
        <v>0</v>
      </c>
    </row>
    <row r="191" spans="1:25">
      <c r="A191" s="322"/>
      <c r="B191" s="189" t="s">
        <v>167</v>
      </c>
      <c r="C191" s="212"/>
      <c r="D191" s="190">
        <v>0</v>
      </c>
      <c r="E191" s="289"/>
      <c r="F191" s="192">
        <f>$L$6</f>
        <v>0.12055342465753426</v>
      </c>
      <c r="G191" s="190"/>
      <c r="H191" s="193"/>
      <c r="I191" s="194"/>
      <c r="J191" s="197"/>
      <c r="K191" s="194"/>
      <c r="L191" s="195"/>
      <c r="M191" s="208"/>
      <c r="N191" s="195"/>
      <c r="O191" s="217"/>
      <c r="P191" s="196"/>
      <c r="Q191" s="322"/>
      <c r="R191" s="322"/>
      <c r="S191" s="322"/>
      <c r="T191" s="322"/>
      <c r="U191" s="322"/>
      <c r="V191" s="322"/>
      <c r="W191" s="322"/>
      <c r="X191" s="322">
        <f t="shared" si="18"/>
        <v>0.12055342465753426</v>
      </c>
      <c r="Y191" s="322">
        <f t="shared" si="19"/>
        <v>0.12055342465753426</v>
      </c>
    </row>
    <row r="192" spans="1:25">
      <c r="A192" s="322"/>
      <c r="B192" s="189" t="s">
        <v>168</v>
      </c>
      <c r="C192" s="212"/>
      <c r="D192" s="190">
        <v>0</v>
      </c>
      <c r="E192" s="289"/>
      <c r="F192" s="192"/>
      <c r="G192" s="190"/>
      <c r="H192" s="193"/>
      <c r="I192" s="194"/>
      <c r="J192" s="195"/>
      <c r="K192" s="194"/>
      <c r="L192" s="195"/>
      <c r="M192" s="208"/>
      <c r="N192" s="195"/>
      <c r="O192" s="217"/>
      <c r="P192" s="196"/>
      <c r="Q192" s="322"/>
      <c r="R192" s="322"/>
      <c r="S192" s="322"/>
      <c r="T192" s="322"/>
      <c r="U192" s="322"/>
      <c r="V192" s="322"/>
      <c r="W192" s="322"/>
      <c r="X192" s="322">
        <f t="shared" si="18"/>
        <v>0</v>
      </c>
      <c r="Y192" s="322">
        <f t="shared" si="19"/>
        <v>0</v>
      </c>
    </row>
    <row r="193" spans="1:25">
      <c r="A193" s="322"/>
      <c r="B193" s="189" t="s">
        <v>169</v>
      </c>
      <c r="C193" s="212"/>
      <c r="D193" s="190">
        <v>0</v>
      </c>
      <c r="E193" s="289"/>
      <c r="F193" s="192">
        <f>$L$6</f>
        <v>0.12055342465753426</v>
      </c>
      <c r="G193" s="190"/>
      <c r="H193" s="193"/>
      <c r="I193" s="194"/>
      <c r="J193" s="195"/>
      <c r="K193" s="194"/>
      <c r="L193" s="195"/>
      <c r="M193" s="208"/>
      <c r="N193" s="195"/>
      <c r="O193" s="217"/>
      <c r="P193" s="196"/>
      <c r="Q193" s="322"/>
      <c r="R193" s="322"/>
      <c r="S193" s="322"/>
      <c r="T193" s="322"/>
      <c r="U193" s="322"/>
      <c r="V193" s="322"/>
      <c r="W193" s="322"/>
      <c r="X193" s="322">
        <f t="shared" si="18"/>
        <v>0.12055342465753426</v>
      </c>
      <c r="Y193" s="322">
        <f t="shared" si="19"/>
        <v>0.12055342465753426</v>
      </c>
    </row>
    <row r="194" spans="1:25">
      <c r="A194" s="322"/>
      <c r="B194" s="189" t="s">
        <v>170</v>
      </c>
      <c r="C194" s="212"/>
      <c r="D194" s="190">
        <v>0</v>
      </c>
      <c r="E194" s="289"/>
      <c r="F194" s="192"/>
      <c r="G194" s="192"/>
      <c r="H194" s="193"/>
      <c r="I194" s="198"/>
      <c r="J194" s="197"/>
      <c r="K194" s="194"/>
      <c r="L194" s="195"/>
      <c r="M194" s="190"/>
      <c r="N194" s="225"/>
      <c r="O194" s="217"/>
      <c r="P194" s="196"/>
      <c r="Q194" s="322"/>
      <c r="R194" s="322"/>
      <c r="S194" s="322"/>
      <c r="T194" s="322"/>
      <c r="U194" s="322"/>
      <c r="V194" s="322"/>
      <c r="W194" s="322"/>
      <c r="X194" s="322">
        <f t="shared" si="18"/>
        <v>0</v>
      </c>
      <c r="Y194" s="322">
        <f t="shared" si="19"/>
        <v>0</v>
      </c>
    </row>
    <row r="195" spans="1:25">
      <c r="A195" s="322"/>
      <c r="B195" s="189" t="s">
        <v>171</v>
      </c>
      <c r="C195" s="212"/>
      <c r="D195" s="190">
        <v>0</v>
      </c>
      <c r="E195" s="289"/>
      <c r="F195" s="192">
        <f>$L$6</f>
        <v>0.12055342465753426</v>
      </c>
      <c r="G195" s="192"/>
      <c r="H195" s="193"/>
      <c r="I195" s="198"/>
      <c r="J195" s="197"/>
      <c r="K195" s="194"/>
      <c r="L195" s="195"/>
      <c r="M195" s="190"/>
      <c r="N195" s="191"/>
      <c r="O195" s="217"/>
      <c r="P195" s="196"/>
      <c r="Q195" s="322"/>
      <c r="R195" s="322"/>
      <c r="S195" s="322"/>
      <c r="T195" s="322"/>
      <c r="U195" s="322"/>
      <c r="V195" s="322"/>
      <c r="W195" s="322"/>
      <c r="X195" s="322">
        <f t="shared" si="18"/>
        <v>0.12055342465753426</v>
      </c>
      <c r="Y195" s="322">
        <f t="shared" si="19"/>
        <v>0.12055342465753426</v>
      </c>
    </row>
    <row r="196" spans="1:25">
      <c r="A196" s="322"/>
      <c r="B196" s="189" t="s">
        <v>172</v>
      </c>
      <c r="C196" s="212"/>
      <c r="D196" s="190">
        <v>0</v>
      </c>
      <c r="E196" s="289"/>
      <c r="F196" s="192"/>
      <c r="G196" s="192"/>
      <c r="H196" s="193"/>
      <c r="I196" s="198"/>
      <c r="J196" s="197"/>
      <c r="K196" s="200"/>
      <c r="L196" s="195"/>
      <c r="M196" s="190"/>
      <c r="N196" s="225"/>
      <c r="O196" s="217"/>
      <c r="P196" s="196"/>
      <c r="Q196" s="322"/>
      <c r="R196" s="322"/>
      <c r="S196" s="322"/>
      <c r="T196" s="322"/>
      <c r="U196" s="322"/>
      <c r="V196" s="322"/>
      <c r="W196" s="322"/>
      <c r="X196" s="322">
        <f t="shared" si="18"/>
        <v>0</v>
      </c>
      <c r="Y196" s="322">
        <f t="shared" si="19"/>
        <v>0</v>
      </c>
    </row>
    <row r="197" spans="1:25">
      <c r="A197" s="322"/>
      <c r="B197" s="189" t="s">
        <v>173</v>
      </c>
      <c r="C197" s="212"/>
      <c r="D197" s="190">
        <v>0</v>
      </c>
      <c r="E197" s="289"/>
      <c r="F197" s="192">
        <f>$L$6</f>
        <v>0.12055342465753426</v>
      </c>
      <c r="G197" s="192"/>
      <c r="H197" s="193"/>
      <c r="I197" s="194"/>
      <c r="J197" s="197"/>
      <c r="K197" s="200"/>
      <c r="L197" s="195"/>
      <c r="M197" s="190"/>
      <c r="N197" s="225"/>
      <c r="O197" s="217"/>
      <c r="P197" s="196"/>
      <c r="Q197" s="322"/>
      <c r="R197" s="322"/>
      <c r="S197" s="322"/>
      <c r="T197" s="322"/>
      <c r="U197" s="322"/>
      <c r="V197" s="322"/>
      <c r="W197" s="322"/>
      <c r="X197" s="322">
        <f t="shared" si="18"/>
        <v>0.12055342465753426</v>
      </c>
      <c r="Y197" s="322">
        <f t="shared" si="19"/>
        <v>0.12055342465753426</v>
      </c>
    </row>
    <row r="198" spans="1:25">
      <c r="A198" s="322"/>
      <c r="B198" s="189" t="s">
        <v>174</v>
      </c>
      <c r="C198" s="212"/>
      <c r="D198" s="190">
        <v>0</v>
      </c>
      <c r="E198" s="289"/>
      <c r="F198" s="192"/>
      <c r="G198" s="192"/>
      <c r="H198" s="193"/>
      <c r="I198" s="194"/>
      <c r="J198" s="197"/>
      <c r="K198" s="200"/>
      <c r="L198" s="195"/>
      <c r="M198" s="190"/>
      <c r="N198" s="225"/>
      <c r="O198" s="217"/>
      <c r="P198" s="196"/>
      <c r="Q198" s="322"/>
      <c r="R198" s="322"/>
      <c r="S198" s="322"/>
      <c r="T198" s="322"/>
      <c r="U198" s="322"/>
      <c r="V198" s="322"/>
      <c r="W198" s="322"/>
      <c r="X198" s="322">
        <f t="shared" si="18"/>
        <v>0</v>
      </c>
      <c r="Y198" s="322">
        <f t="shared" si="19"/>
        <v>0</v>
      </c>
    </row>
    <row r="199" spans="1:25">
      <c r="A199" s="322"/>
      <c r="B199" s="189" t="s">
        <v>175</v>
      </c>
      <c r="C199" s="212"/>
      <c r="D199" s="190">
        <v>0</v>
      </c>
      <c r="E199" s="289"/>
      <c r="F199" s="192">
        <f>$L$6</f>
        <v>0.12055342465753426</v>
      </c>
      <c r="G199" s="192"/>
      <c r="H199" s="193"/>
      <c r="I199" s="194"/>
      <c r="J199" s="197"/>
      <c r="K199" s="194"/>
      <c r="L199" s="195"/>
      <c r="M199" s="190"/>
      <c r="N199" s="225"/>
      <c r="O199" s="217"/>
      <c r="P199" s="196"/>
      <c r="Q199" s="322"/>
      <c r="R199" s="322"/>
      <c r="S199" s="322"/>
      <c r="T199" s="322"/>
      <c r="U199" s="322"/>
      <c r="V199" s="322"/>
      <c r="W199" s="322"/>
      <c r="X199" s="322">
        <f t="shared" si="18"/>
        <v>0.12055342465753426</v>
      </c>
      <c r="Y199" s="322">
        <f t="shared" si="19"/>
        <v>0.12055342465753426</v>
      </c>
    </row>
    <row r="200" spans="1:25">
      <c r="A200" s="322"/>
      <c r="B200" s="189" t="s">
        <v>176</v>
      </c>
      <c r="C200" s="212"/>
      <c r="D200" s="190">
        <v>0</v>
      </c>
      <c r="E200" s="289"/>
      <c r="F200" s="192"/>
      <c r="G200" s="192"/>
      <c r="H200" s="193"/>
      <c r="I200" s="198"/>
      <c r="J200" s="197"/>
      <c r="K200" s="199"/>
      <c r="L200" s="195"/>
      <c r="M200" s="190"/>
      <c r="N200" s="225"/>
      <c r="O200" s="217"/>
      <c r="P200" s="196"/>
      <c r="Q200" s="322"/>
      <c r="R200" s="322"/>
      <c r="S200" s="322"/>
      <c r="T200" s="322"/>
      <c r="U200" s="322"/>
      <c r="V200" s="322"/>
      <c r="W200" s="322"/>
      <c r="X200" s="322">
        <f t="shared" si="18"/>
        <v>0</v>
      </c>
      <c r="Y200" s="322">
        <f t="shared" si="19"/>
        <v>0</v>
      </c>
    </row>
    <row r="201" spans="1:25">
      <c r="A201" s="322"/>
      <c r="B201" s="189" t="s">
        <v>177</v>
      </c>
      <c r="C201" s="212"/>
      <c r="D201" s="190">
        <v>0</v>
      </c>
      <c r="E201" s="289"/>
      <c r="F201" s="192">
        <f>$L$6</f>
        <v>0.12055342465753426</v>
      </c>
      <c r="G201" s="192"/>
      <c r="H201" s="193"/>
      <c r="I201" s="198"/>
      <c r="J201" s="197"/>
      <c r="K201" s="199"/>
      <c r="L201" s="195"/>
      <c r="M201" s="209"/>
      <c r="N201" s="195"/>
      <c r="O201" s="217"/>
      <c r="P201" s="196"/>
      <c r="Q201" s="322"/>
      <c r="R201" s="322"/>
      <c r="S201" s="322"/>
      <c r="T201" s="322"/>
      <c r="U201" s="322"/>
      <c r="V201" s="322"/>
      <c r="W201" s="322"/>
      <c r="X201" s="322">
        <f t="shared" si="18"/>
        <v>0.12055342465753426</v>
      </c>
      <c r="Y201" s="322">
        <f t="shared" si="19"/>
        <v>0.12055342465753426</v>
      </c>
    </row>
    <row r="202" spans="1:25">
      <c r="A202" s="322"/>
      <c r="B202" s="189" t="s">
        <v>178</v>
      </c>
      <c r="C202" s="212"/>
      <c r="D202" s="190">
        <v>0</v>
      </c>
      <c r="E202" s="289"/>
      <c r="F202" s="192"/>
      <c r="G202" s="192"/>
      <c r="H202" s="193"/>
      <c r="I202" s="198"/>
      <c r="J202" s="197"/>
      <c r="K202" s="197"/>
      <c r="L202" s="197"/>
      <c r="M202" s="209"/>
      <c r="N202" s="195"/>
      <c r="O202" s="217"/>
      <c r="P202" s="196"/>
      <c r="Q202" s="322"/>
      <c r="R202" s="322"/>
      <c r="S202" s="322"/>
      <c r="T202" s="322"/>
      <c r="U202" s="322"/>
      <c r="V202" s="322"/>
      <c r="W202" s="322"/>
      <c r="X202" s="322">
        <f t="shared" si="18"/>
        <v>0</v>
      </c>
      <c r="Y202" s="322">
        <f t="shared" si="19"/>
        <v>0</v>
      </c>
    </row>
    <row r="203" spans="1:25">
      <c r="A203" s="322"/>
      <c r="B203" s="189" t="s">
        <v>179</v>
      </c>
      <c r="C203" s="212"/>
      <c r="D203" s="190">
        <v>0</v>
      </c>
      <c r="E203" s="289"/>
      <c r="F203" s="192">
        <f>$L$6</f>
        <v>0.12055342465753426</v>
      </c>
      <c r="G203" s="192"/>
      <c r="H203" s="193"/>
      <c r="I203" s="198"/>
      <c r="J203" s="197"/>
      <c r="K203" s="226"/>
      <c r="L203" s="226"/>
      <c r="M203" s="209"/>
      <c r="N203" s="195"/>
      <c r="O203" s="217"/>
      <c r="P203" s="196"/>
      <c r="Q203" s="322"/>
      <c r="R203" s="322"/>
      <c r="S203" s="322"/>
      <c r="T203" s="322"/>
      <c r="U203" s="322"/>
      <c r="V203" s="322"/>
      <c r="W203" s="322"/>
      <c r="X203" s="322">
        <f t="shared" si="18"/>
        <v>0.12055342465753426</v>
      </c>
      <c r="Y203" s="322">
        <f t="shared" si="19"/>
        <v>0.12055342465753426</v>
      </c>
    </row>
    <row r="204" spans="1:25">
      <c r="A204" s="322"/>
      <c r="B204" s="189" t="s">
        <v>180</v>
      </c>
      <c r="C204" s="213"/>
      <c r="D204" s="190">
        <v>0</v>
      </c>
      <c r="E204" s="289"/>
      <c r="F204" s="192"/>
      <c r="G204" s="192"/>
      <c r="H204" s="193"/>
      <c r="I204" s="198"/>
      <c r="J204" s="197"/>
      <c r="K204" s="197"/>
      <c r="L204" s="226"/>
      <c r="M204" s="209"/>
      <c r="N204" s="197"/>
      <c r="O204" s="217"/>
      <c r="P204" s="196"/>
      <c r="Q204" s="322"/>
      <c r="R204" s="322"/>
      <c r="S204" s="322"/>
      <c r="T204" s="322"/>
      <c r="U204" s="322"/>
      <c r="V204" s="322"/>
      <c r="W204" s="322"/>
      <c r="X204" s="322">
        <f t="shared" si="18"/>
        <v>0</v>
      </c>
      <c r="Y204" s="322">
        <f t="shared" si="19"/>
        <v>0</v>
      </c>
    </row>
    <row r="205" spans="1:25">
      <c r="A205" s="322"/>
      <c r="B205" s="189" t="s">
        <v>181</v>
      </c>
      <c r="C205" s="213"/>
      <c r="D205" s="190">
        <v>0</v>
      </c>
      <c r="E205" s="289"/>
      <c r="F205" s="192">
        <f>$L$6</f>
        <v>0.12055342465753426</v>
      </c>
      <c r="G205" s="192"/>
      <c r="H205" s="193"/>
      <c r="I205" s="194"/>
      <c r="J205" s="197"/>
      <c r="K205" s="197"/>
      <c r="L205" s="226"/>
      <c r="M205" s="209"/>
      <c r="N205" s="195"/>
      <c r="O205" s="220"/>
      <c r="P205" s="196"/>
      <c r="Q205" s="322"/>
      <c r="R205" s="322"/>
      <c r="S205" s="322"/>
      <c r="T205" s="322"/>
      <c r="U205" s="322"/>
      <c r="V205" s="322"/>
      <c r="W205" s="322"/>
      <c r="X205" s="322">
        <f t="shared" si="18"/>
        <v>0.12055342465753426</v>
      </c>
      <c r="Y205" s="322">
        <f t="shared" si="19"/>
        <v>0.12055342465753426</v>
      </c>
    </row>
    <row r="206" spans="1:25">
      <c r="A206" s="322"/>
      <c r="B206" s="189" t="s">
        <v>182</v>
      </c>
      <c r="C206" s="213"/>
      <c r="D206" s="190">
        <v>0</v>
      </c>
      <c r="E206" s="289"/>
      <c r="F206" s="192"/>
      <c r="G206" s="192"/>
      <c r="H206" s="193"/>
      <c r="I206" s="194"/>
      <c r="J206" s="197"/>
      <c r="K206" s="200"/>
      <c r="L206" s="195"/>
      <c r="M206" s="209"/>
      <c r="N206" s="195"/>
      <c r="O206" s="217"/>
      <c r="P206" s="196"/>
      <c r="Q206" s="322"/>
      <c r="R206" s="322"/>
      <c r="S206" s="322"/>
      <c r="T206" s="322"/>
      <c r="U206" s="322"/>
      <c r="V206" s="322"/>
      <c r="W206" s="322"/>
      <c r="X206" s="322">
        <f t="shared" si="18"/>
        <v>0</v>
      </c>
      <c r="Y206" s="322">
        <f t="shared" si="19"/>
        <v>0</v>
      </c>
    </row>
    <row r="207" spans="1:25">
      <c r="A207" s="322"/>
      <c r="B207" s="189" t="s">
        <v>183</v>
      </c>
      <c r="C207" s="213">
        <f>$L$3</f>
        <v>1</v>
      </c>
      <c r="D207" s="190">
        <v>0</v>
      </c>
      <c r="E207" s="289">
        <f>$L$11</f>
        <v>1.89</v>
      </c>
      <c r="F207" s="192">
        <f>$L$6</f>
        <v>0.12055342465753426</v>
      </c>
      <c r="G207" s="192">
        <f>$L$8</f>
        <v>8.0630640000000003E-2</v>
      </c>
      <c r="H207" s="193"/>
      <c r="I207" s="198">
        <f>$L$13</f>
        <v>0.22</v>
      </c>
      <c r="J207" s="197">
        <f>$L$15</f>
        <v>2.5499999999999998E-2</v>
      </c>
      <c r="K207" s="197"/>
      <c r="L207" s="226"/>
      <c r="M207" s="209"/>
      <c r="N207" s="197">
        <f>$L$19</f>
        <v>0.55000000000000004</v>
      </c>
      <c r="O207" s="220">
        <f>$L$4</f>
        <v>0.99900000000000011</v>
      </c>
      <c r="P207" s="196"/>
      <c r="Q207" s="322"/>
      <c r="R207" s="322"/>
      <c r="S207" s="322"/>
      <c r="T207" s="322"/>
      <c r="U207" s="322"/>
      <c r="V207" s="322"/>
      <c r="W207" s="322"/>
      <c r="X207" s="322">
        <f t="shared" si="18"/>
        <v>9.6586840646575354</v>
      </c>
      <c r="Y207" s="322">
        <f t="shared" si="19"/>
        <v>10.454184064657536</v>
      </c>
    </row>
    <row r="208" spans="1:25">
      <c r="A208" s="322"/>
      <c r="B208" s="189" t="s">
        <v>184</v>
      </c>
      <c r="C208" s="213"/>
      <c r="D208" s="190">
        <v>0</v>
      </c>
      <c r="E208" s="289"/>
      <c r="F208" s="192"/>
      <c r="G208" s="192">
        <f>$L$8</f>
        <v>8.0630640000000003E-2</v>
      </c>
      <c r="H208" s="193"/>
      <c r="I208" s="194"/>
      <c r="J208" s="197">
        <f>$L$15</f>
        <v>2.5499999999999998E-2</v>
      </c>
      <c r="K208" s="197"/>
      <c r="L208" s="226"/>
      <c r="M208" s="209"/>
      <c r="N208" s="195"/>
      <c r="O208" s="220"/>
      <c r="P208" s="196"/>
      <c r="Q208" s="322"/>
      <c r="R208" s="322"/>
      <c r="S208" s="322"/>
      <c r="T208" s="322"/>
      <c r="U208" s="322"/>
      <c r="V208" s="322"/>
      <c r="W208" s="322"/>
      <c r="X208" s="322">
        <f t="shared" si="18"/>
        <v>0.25913063999999997</v>
      </c>
      <c r="Y208" s="322">
        <f t="shared" si="19"/>
        <v>0.28463063999999999</v>
      </c>
    </row>
    <row r="209" spans="1:25">
      <c r="A209" s="322"/>
      <c r="B209" s="189" t="s">
        <v>185</v>
      </c>
      <c r="C209" s="213"/>
      <c r="D209" s="190">
        <v>0</v>
      </c>
      <c r="E209" s="289"/>
      <c r="F209" s="192">
        <f>$L$6</f>
        <v>0.12055342465753426</v>
      </c>
      <c r="G209" s="192"/>
      <c r="H209" s="193"/>
      <c r="I209" s="194"/>
      <c r="J209" s="197"/>
      <c r="K209" s="200"/>
      <c r="L209" s="195"/>
      <c r="M209" s="209"/>
      <c r="N209" s="195"/>
      <c r="O209" s="217"/>
      <c r="P209" s="196"/>
      <c r="Q209" s="322"/>
      <c r="R209" s="322"/>
      <c r="S209" s="322"/>
      <c r="T209" s="322"/>
      <c r="U209" s="322"/>
      <c r="V209" s="322"/>
      <c r="W209" s="322"/>
      <c r="X209" s="322">
        <f t="shared" si="18"/>
        <v>0.12055342465753426</v>
      </c>
      <c r="Y209" s="322">
        <f t="shared" si="19"/>
        <v>0.12055342465753426</v>
      </c>
    </row>
    <row r="210" spans="1:25">
      <c r="A210" s="322"/>
      <c r="B210" s="189" t="s">
        <v>186</v>
      </c>
      <c r="C210" s="217"/>
      <c r="D210" s="190">
        <v>0</v>
      </c>
      <c r="E210" s="227"/>
      <c r="F210" s="192"/>
      <c r="G210" s="192"/>
      <c r="H210" s="193"/>
      <c r="I210" s="194"/>
      <c r="J210" s="197"/>
      <c r="K210" s="195"/>
      <c r="L210" s="195"/>
      <c r="M210" s="190"/>
      <c r="N210" s="195"/>
      <c r="O210" s="217"/>
      <c r="P210" s="196"/>
      <c r="Q210" s="322"/>
      <c r="R210" s="322"/>
      <c r="S210" s="322"/>
      <c r="T210" s="322"/>
      <c r="U210" s="322"/>
      <c r="V210" s="322"/>
      <c r="W210" s="322"/>
      <c r="X210" s="322">
        <f t="shared" si="18"/>
        <v>0</v>
      </c>
      <c r="Y210" s="322">
        <f t="shared" si="19"/>
        <v>0</v>
      </c>
    </row>
    <row r="211" spans="1:25">
      <c r="A211" s="322"/>
      <c r="B211" s="189" t="s">
        <v>187</v>
      </c>
      <c r="C211" s="217"/>
      <c r="D211" s="190">
        <v>0</v>
      </c>
      <c r="E211" s="227"/>
      <c r="F211" s="192">
        <f>$L$6</f>
        <v>0.12055342465753426</v>
      </c>
      <c r="G211" s="192"/>
      <c r="H211" s="193"/>
      <c r="I211" s="194"/>
      <c r="J211" s="197"/>
      <c r="K211" s="195"/>
      <c r="L211" s="195"/>
      <c r="M211" s="190"/>
      <c r="N211" s="195"/>
      <c r="O211" s="217"/>
      <c r="P211" s="196"/>
      <c r="Q211" s="322"/>
      <c r="R211" s="322"/>
      <c r="S211" s="322"/>
      <c r="T211" s="322"/>
      <c r="U211" s="322"/>
      <c r="V211" s="322"/>
      <c r="W211" s="322"/>
      <c r="X211" s="322">
        <f t="shared" si="18"/>
        <v>0.12055342465753426</v>
      </c>
      <c r="Y211" s="322">
        <f t="shared" si="19"/>
        <v>0.12055342465753426</v>
      </c>
    </row>
    <row r="212" spans="1:25">
      <c r="A212" s="322"/>
      <c r="B212" s="189" t="s">
        <v>188</v>
      </c>
      <c r="C212" s="217"/>
      <c r="D212" s="190">
        <v>0</v>
      </c>
      <c r="E212" s="227"/>
      <c r="F212" s="192"/>
      <c r="G212" s="192"/>
      <c r="H212" s="193"/>
      <c r="I212" s="194"/>
      <c r="J212" s="197"/>
      <c r="K212" s="195"/>
      <c r="L212" s="195"/>
      <c r="M212" s="190"/>
      <c r="N212" s="195"/>
      <c r="O212" s="217"/>
      <c r="P212" s="196"/>
      <c r="Q212" s="322"/>
      <c r="R212" s="322"/>
      <c r="S212" s="322"/>
      <c r="T212" s="322"/>
      <c r="U212" s="322"/>
      <c r="V212" s="322"/>
      <c r="W212" s="322"/>
      <c r="X212" s="322">
        <f t="shared" si="18"/>
        <v>0</v>
      </c>
      <c r="Y212" s="322">
        <f t="shared" si="19"/>
        <v>0</v>
      </c>
    </row>
    <row r="213" spans="1:25">
      <c r="A213" s="322"/>
      <c r="B213" s="189" t="s">
        <v>189</v>
      </c>
      <c r="C213" s="217"/>
      <c r="D213" s="190">
        <v>0</v>
      </c>
      <c r="E213" s="227"/>
      <c r="F213" s="192">
        <f>$L$6</f>
        <v>0.12055342465753426</v>
      </c>
      <c r="G213" s="192"/>
      <c r="H213" s="193"/>
      <c r="I213" s="194"/>
      <c r="J213" s="197"/>
      <c r="K213" s="195"/>
      <c r="L213" s="195"/>
      <c r="M213" s="190"/>
      <c r="N213" s="195"/>
      <c r="O213" s="217"/>
      <c r="P213" s="196"/>
      <c r="Q213" s="322"/>
      <c r="R213" s="322"/>
      <c r="S213" s="322"/>
      <c r="T213" s="322"/>
      <c r="U213" s="322"/>
      <c r="V213" s="322"/>
      <c r="W213" s="322"/>
      <c r="X213" s="322">
        <f t="shared" si="18"/>
        <v>0.12055342465753426</v>
      </c>
      <c r="Y213" s="322">
        <f t="shared" si="19"/>
        <v>0.12055342465753426</v>
      </c>
    </row>
    <row r="214" spans="1:25">
      <c r="A214" s="322"/>
      <c r="B214" s="189" t="s">
        <v>190</v>
      </c>
      <c r="C214" s="217"/>
      <c r="D214" s="190">
        <v>0</v>
      </c>
      <c r="E214" s="227"/>
      <c r="F214" s="192"/>
      <c r="G214" s="192"/>
      <c r="H214" s="193"/>
      <c r="I214" s="194"/>
      <c r="J214" s="197"/>
      <c r="K214" s="195"/>
      <c r="L214" s="195"/>
      <c r="M214" s="190"/>
      <c r="N214" s="195"/>
      <c r="O214" s="217"/>
      <c r="P214" s="196"/>
      <c r="Q214" s="322"/>
      <c r="R214" s="322"/>
      <c r="S214" s="322"/>
      <c r="T214" s="322"/>
      <c r="U214" s="322"/>
      <c r="V214" s="322"/>
      <c r="W214" s="322"/>
      <c r="X214" s="322">
        <f t="shared" si="18"/>
        <v>0</v>
      </c>
      <c r="Y214" s="322">
        <f t="shared" si="19"/>
        <v>0</v>
      </c>
    </row>
    <row r="215" spans="1:25">
      <c r="A215" s="322"/>
      <c r="B215" s="189" t="s">
        <v>191</v>
      </c>
      <c r="C215" s="217"/>
      <c r="D215" s="190">
        <v>0</v>
      </c>
      <c r="E215" s="227"/>
      <c r="F215" s="192">
        <f>$L$6</f>
        <v>0.12055342465753426</v>
      </c>
      <c r="G215" s="192"/>
      <c r="H215" s="193"/>
      <c r="I215" s="194"/>
      <c r="J215" s="197"/>
      <c r="K215" s="195"/>
      <c r="L215" s="195"/>
      <c r="M215" s="190"/>
      <c r="N215" s="195"/>
      <c r="O215" s="217"/>
      <c r="P215" s="196"/>
      <c r="Q215" s="322"/>
      <c r="R215" s="322"/>
      <c r="S215" s="322"/>
      <c r="T215" s="322"/>
      <c r="U215" s="322"/>
      <c r="V215" s="322"/>
      <c r="W215" s="322"/>
      <c r="X215" s="322">
        <f t="shared" si="18"/>
        <v>0.12055342465753426</v>
      </c>
      <c r="Y215" s="322">
        <f t="shared" si="19"/>
        <v>0.12055342465753426</v>
      </c>
    </row>
    <row r="216" spans="1:25">
      <c r="A216" s="322"/>
      <c r="B216" s="189" t="s">
        <v>192</v>
      </c>
      <c r="C216" s="217"/>
      <c r="D216" s="209">
        <v>0</v>
      </c>
      <c r="E216" s="227"/>
      <c r="F216" s="192"/>
      <c r="G216" s="192"/>
      <c r="H216" s="193"/>
      <c r="I216" s="194"/>
      <c r="J216" s="197"/>
      <c r="K216" s="195"/>
      <c r="L216" s="195"/>
      <c r="M216" s="190"/>
      <c r="N216" s="195"/>
      <c r="O216" s="217"/>
      <c r="P216" s="196"/>
      <c r="Q216" s="322"/>
      <c r="R216" s="322"/>
      <c r="S216" s="322"/>
      <c r="T216" s="322"/>
      <c r="U216" s="322"/>
      <c r="V216" s="322"/>
      <c r="W216" s="322"/>
      <c r="X216" s="322">
        <f t="shared" si="18"/>
        <v>0</v>
      </c>
      <c r="Y216" s="322">
        <f t="shared" si="19"/>
        <v>0</v>
      </c>
    </row>
    <row r="217" spans="1:25">
      <c r="A217" s="322"/>
      <c r="B217" s="189" t="s">
        <v>193</v>
      </c>
      <c r="C217" s="217"/>
      <c r="D217" s="209">
        <v>0</v>
      </c>
      <c r="E217" s="289"/>
      <c r="F217" s="192">
        <f>$L$6</f>
        <v>0.12055342465753426</v>
      </c>
      <c r="G217" s="192">
        <f t="shared" ref="G217:G234" si="20">$L$8</f>
        <v>8.0630640000000003E-2</v>
      </c>
      <c r="H217" s="193"/>
      <c r="I217" s="198">
        <f>$L$13</f>
        <v>0.22</v>
      </c>
      <c r="J217" s="197">
        <f t="shared" ref="J217:J234" si="21">$L$15</f>
        <v>2.5499999999999998E-2</v>
      </c>
      <c r="K217" s="200">
        <f>$L$17</f>
        <v>1.6</v>
      </c>
      <c r="L217" s="197">
        <f>$L$18</f>
        <v>2E-3</v>
      </c>
      <c r="M217" s="190"/>
      <c r="N217" s="197">
        <f>$L$19</f>
        <v>0.55000000000000004</v>
      </c>
      <c r="O217" s="220">
        <f>$L$4</f>
        <v>0.99900000000000011</v>
      </c>
      <c r="P217" s="196"/>
      <c r="Q217" s="322"/>
      <c r="R217" s="322"/>
      <c r="S217" s="322"/>
      <c r="T217" s="322"/>
      <c r="U217" s="322"/>
      <c r="V217" s="322"/>
      <c r="W217" s="322"/>
      <c r="X217" s="322">
        <f t="shared" si="18"/>
        <v>8.3826840646575338</v>
      </c>
      <c r="Y217" s="322">
        <f t="shared" si="19"/>
        <v>9.180184064657535</v>
      </c>
    </row>
    <row r="218" spans="1:25">
      <c r="A218" s="322"/>
      <c r="B218" s="189" t="s">
        <v>194</v>
      </c>
      <c r="C218" s="217"/>
      <c r="D218" s="209">
        <v>0</v>
      </c>
      <c r="E218" s="227"/>
      <c r="F218" s="192"/>
      <c r="G218" s="192">
        <f t="shared" si="20"/>
        <v>8.0630640000000003E-2</v>
      </c>
      <c r="H218" s="193"/>
      <c r="I218" s="194"/>
      <c r="J218" s="197">
        <f t="shared" si="21"/>
        <v>2.5499999999999998E-2</v>
      </c>
      <c r="K218" s="200">
        <f>$L$17</f>
        <v>1.6</v>
      </c>
      <c r="L218" s="197">
        <f>$L$18</f>
        <v>2E-3</v>
      </c>
      <c r="M218" s="209">
        <f t="shared" ref="M218:M220" si="22">0.16</f>
        <v>0.16</v>
      </c>
      <c r="N218" s="195"/>
      <c r="O218" s="217"/>
      <c r="P218" s="196"/>
      <c r="Q218" s="322"/>
      <c r="R218" s="322"/>
      <c r="S218" s="322"/>
      <c r="T218" s="322"/>
      <c r="U218" s="322"/>
      <c r="V218" s="322"/>
      <c r="W218" s="322"/>
      <c r="X218" s="322">
        <f t="shared" si="18"/>
        <v>2.03313064</v>
      </c>
      <c r="Y218" s="322">
        <f t="shared" si="19"/>
        <v>2.0606306400000003</v>
      </c>
    </row>
    <row r="219" spans="1:25">
      <c r="A219" s="322"/>
      <c r="B219" s="189" t="s">
        <v>195</v>
      </c>
      <c r="C219" s="213"/>
      <c r="D219" s="209">
        <v>0</v>
      </c>
      <c r="E219" s="289"/>
      <c r="F219" s="192">
        <f>$L$6</f>
        <v>0.12055342465753426</v>
      </c>
      <c r="G219" s="192">
        <f t="shared" si="20"/>
        <v>8.0630640000000003E-2</v>
      </c>
      <c r="H219" s="193"/>
      <c r="I219" s="198"/>
      <c r="J219" s="197">
        <f t="shared" si="21"/>
        <v>2.5499999999999998E-2</v>
      </c>
      <c r="K219" s="200"/>
      <c r="L219" s="197">
        <f>$L$18</f>
        <v>2E-3</v>
      </c>
      <c r="M219" s="209">
        <f t="shared" si="22"/>
        <v>0.16</v>
      </c>
      <c r="N219" s="195"/>
      <c r="O219" s="217"/>
      <c r="P219" s="196"/>
      <c r="Q219" s="322"/>
      <c r="R219" s="322"/>
      <c r="S219" s="322"/>
      <c r="T219" s="322"/>
      <c r="U219" s="322"/>
      <c r="V219" s="322"/>
      <c r="W219" s="322"/>
      <c r="X219" s="322">
        <f t="shared" si="18"/>
        <v>0.55368406465753428</v>
      </c>
      <c r="Y219" s="322">
        <f t="shared" si="19"/>
        <v>0.58118406465753425</v>
      </c>
    </row>
    <row r="220" spans="1:25">
      <c r="A220" s="322"/>
      <c r="B220" s="189" t="s">
        <v>196</v>
      </c>
      <c r="C220" s="213"/>
      <c r="D220" s="209">
        <v>0</v>
      </c>
      <c r="E220" s="227"/>
      <c r="F220" s="192"/>
      <c r="G220" s="192">
        <f t="shared" si="20"/>
        <v>8.0630640000000003E-2</v>
      </c>
      <c r="H220" s="193">
        <f>$L$9</f>
        <v>0.69</v>
      </c>
      <c r="I220" s="195"/>
      <c r="J220" s="197">
        <f t="shared" si="21"/>
        <v>2.5499999999999998E-2</v>
      </c>
      <c r="K220" s="200"/>
      <c r="L220" s="197">
        <f>$L$18</f>
        <v>2E-3</v>
      </c>
      <c r="M220" s="209">
        <f t="shared" si="22"/>
        <v>0.16</v>
      </c>
      <c r="N220" s="195"/>
      <c r="O220" s="217"/>
      <c r="P220" s="196"/>
      <c r="Q220" s="322"/>
      <c r="R220" s="322"/>
      <c r="S220" s="322"/>
      <c r="T220" s="322"/>
      <c r="U220" s="322"/>
      <c r="V220" s="322"/>
      <c r="W220" s="322"/>
      <c r="X220" s="322">
        <f t="shared" si="18"/>
        <v>1.1231306399999998</v>
      </c>
      <c r="Y220" s="322">
        <f t="shared" si="19"/>
        <v>1.1506306399999999</v>
      </c>
    </row>
    <row r="221" spans="1:25">
      <c r="A221" s="322"/>
      <c r="B221" s="189" t="s">
        <v>197</v>
      </c>
      <c r="C221" s="217"/>
      <c r="D221" s="209">
        <v>0</v>
      </c>
      <c r="E221" s="227"/>
      <c r="F221" s="192">
        <f>$L$6</f>
        <v>0.12055342465753426</v>
      </c>
      <c r="G221" s="192"/>
      <c r="H221" s="193">
        <f>$L$10</f>
        <v>0.8</v>
      </c>
      <c r="I221" s="195"/>
      <c r="J221" s="197"/>
      <c r="K221" s="195"/>
      <c r="L221" s="197"/>
      <c r="M221" s="209"/>
      <c r="N221" s="195"/>
      <c r="O221" s="217"/>
      <c r="P221" s="196"/>
      <c r="Q221" s="322"/>
      <c r="R221" s="322"/>
      <c r="S221" s="322"/>
      <c r="T221" s="322"/>
      <c r="U221" s="322"/>
      <c r="V221" s="322"/>
      <c r="W221" s="322"/>
      <c r="X221" s="322">
        <f t="shared" si="18"/>
        <v>0.92055342465753431</v>
      </c>
      <c r="Y221" s="322">
        <f t="shared" si="19"/>
        <v>0.92055342465753431</v>
      </c>
    </row>
    <row r="222" spans="1:25">
      <c r="A222" s="322"/>
      <c r="B222" s="189" t="s">
        <v>198</v>
      </c>
      <c r="C222" s="217"/>
      <c r="D222" s="209">
        <v>0</v>
      </c>
      <c r="E222" s="227"/>
      <c r="F222" s="192"/>
      <c r="G222" s="192"/>
      <c r="H222" s="193"/>
      <c r="I222" s="195"/>
      <c r="J222" s="197"/>
      <c r="K222" s="195"/>
      <c r="L222" s="195"/>
      <c r="M222" s="209"/>
      <c r="N222" s="195"/>
      <c r="O222" s="220"/>
      <c r="P222" s="196"/>
      <c r="Q222" s="322"/>
      <c r="R222" s="322"/>
      <c r="S222" s="322"/>
      <c r="T222" s="322"/>
      <c r="U222" s="322"/>
      <c r="V222" s="322"/>
      <c r="W222" s="322"/>
      <c r="X222" s="322">
        <f t="shared" si="18"/>
        <v>0</v>
      </c>
      <c r="Y222" s="322">
        <f t="shared" si="19"/>
        <v>0</v>
      </c>
    </row>
    <row r="223" spans="1:25">
      <c r="A223" s="322"/>
      <c r="B223" s="189" t="s">
        <v>199</v>
      </c>
      <c r="C223" s="227"/>
      <c r="D223" s="209">
        <v>0</v>
      </c>
      <c r="E223" s="227"/>
      <c r="F223" s="192">
        <f>$L$6</f>
        <v>0.12055342465753426</v>
      </c>
      <c r="G223" s="192"/>
      <c r="H223" s="193"/>
      <c r="I223" s="195"/>
      <c r="J223" s="197"/>
      <c r="K223" s="195"/>
      <c r="L223" s="195"/>
      <c r="M223" s="209"/>
      <c r="N223" s="195"/>
      <c r="O223" s="217"/>
      <c r="P223" s="196"/>
      <c r="Q223" s="322"/>
      <c r="R223" s="322"/>
      <c r="S223" s="322"/>
      <c r="T223" s="322"/>
      <c r="U223" s="322"/>
      <c r="V223" s="322"/>
      <c r="W223" s="322"/>
      <c r="X223" s="322">
        <f t="shared" si="18"/>
        <v>0.12055342465753426</v>
      </c>
      <c r="Y223" s="322">
        <f t="shared" si="19"/>
        <v>0.12055342465753426</v>
      </c>
    </row>
    <row r="224" spans="1:25">
      <c r="A224" s="322"/>
      <c r="B224" s="189" t="s">
        <v>200</v>
      </c>
      <c r="C224" s="227"/>
      <c r="D224" s="209">
        <v>0</v>
      </c>
      <c r="E224" s="227"/>
      <c r="F224" s="192"/>
      <c r="G224" s="192"/>
      <c r="H224" s="193"/>
      <c r="I224" s="198"/>
      <c r="J224" s="197"/>
      <c r="K224" s="195"/>
      <c r="L224" s="195"/>
      <c r="M224" s="209"/>
      <c r="N224" s="195"/>
      <c r="O224" s="217"/>
      <c r="P224" s="196"/>
      <c r="Q224" s="322"/>
      <c r="R224" s="322"/>
      <c r="S224" s="322"/>
      <c r="T224" s="322"/>
      <c r="U224" s="322"/>
      <c r="V224" s="322"/>
      <c r="W224" s="322"/>
      <c r="X224" s="322">
        <f t="shared" si="18"/>
        <v>0</v>
      </c>
      <c r="Y224" s="322">
        <f t="shared" si="19"/>
        <v>0</v>
      </c>
    </row>
    <row r="225" spans="1:25">
      <c r="A225" s="322"/>
      <c r="B225" s="189" t="s">
        <v>201</v>
      </c>
      <c r="C225" s="217"/>
      <c r="D225" s="209">
        <v>0</v>
      </c>
      <c r="E225" s="227"/>
      <c r="F225" s="192">
        <f>$L$6</f>
        <v>0.12055342465753426</v>
      </c>
      <c r="G225" s="192"/>
      <c r="H225" s="193"/>
      <c r="I225" s="195"/>
      <c r="J225" s="197"/>
      <c r="K225" s="195"/>
      <c r="L225" s="195"/>
      <c r="M225" s="209"/>
      <c r="N225" s="195"/>
      <c r="O225" s="217"/>
      <c r="P225" s="196"/>
      <c r="Q225" s="322"/>
      <c r="R225" s="322"/>
      <c r="S225" s="322"/>
      <c r="T225" s="322"/>
      <c r="U225" s="322"/>
      <c r="V225" s="322"/>
      <c r="W225" s="322"/>
      <c r="X225" s="322">
        <f t="shared" si="18"/>
        <v>0.12055342465753426</v>
      </c>
      <c r="Y225" s="322">
        <f t="shared" si="19"/>
        <v>0.12055342465753426</v>
      </c>
    </row>
    <row r="226" spans="1:25">
      <c r="A226" s="322"/>
      <c r="B226" s="189" t="s">
        <v>202</v>
      </c>
      <c r="C226" s="217"/>
      <c r="D226" s="209">
        <v>0</v>
      </c>
      <c r="E226" s="289"/>
      <c r="F226" s="192"/>
      <c r="G226" s="192"/>
      <c r="H226" s="193"/>
      <c r="I226" s="195"/>
      <c r="J226" s="197"/>
      <c r="K226" s="195"/>
      <c r="L226" s="195"/>
      <c r="M226" s="209"/>
      <c r="N226" s="195"/>
      <c r="O226" s="217"/>
      <c r="P226" s="196"/>
      <c r="Q226" s="322"/>
      <c r="R226" s="322"/>
      <c r="S226" s="322"/>
      <c r="T226" s="322"/>
      <c r="U226" s="322"/>
      <c r="V226" s="322"/>
      <c r="W226" s="322"/>
      <c r="X226" s="322">
        <f t="shared" si="18"/>
        <v>0</v>
      </c>
      <c r="Y226" s="322">
        <f t="shared" si="19"/>
        <v>0</v>
      </c>
    </row>
    <row r="227" spans="1:25">
      <c r="A227" s="322"/>
      <c r="B227" s="189" t="s">
        <v>203</v>
      </c>
      <c r="C227" s="217"/>
      <c r="D227" s="209">
        <v>0</v>
      </c>
      <c r="E227" s="227"/>
      <c r="F227" s="192">
        <f>$L$6</f>
        <v>0.12055342465753426</v>
      </c>
      <c r="G227" s="192"/>
      <c r="H227" s="193"/>
      <c r="I227" s="198"/>
      <c r="J227" s="197"/>
      <c r="K227" s="195"/>
      <c r="L227" s="195"/>
      <c r="M227" s="209"/>
      <c r="N227" s="197"/>
      <c r="O227" s="217"/>
      <c r="P227" s="196"/>
      <c r="Q227" s="322"/>
      <c r="R227" s="322"/>
      <c r="S227" s="322"/>
      <c r="T227" s="322"/>
      <c r="U227" s="322"/>
      <c r="V227" s="322"/>
      <c r="W227" s="322"/>
      <c r="X227" s="322">
        <f t="shared" si="18"/>
        <v>0.12055342465753426</v>
      </c>
      <c r="Y227" s="322">
        <f t="shared" si="19"/>
        <v>0.12055342465753426</v>
      </c>
    </row>
    <row r="228" spans="1:25">
      <c r="A228" s="322"/>
      <c r="B228" s="189" t="s">
        <v>204</v>
      </c>
      <c r="C228" s="217"/>
      <c r="D228" s="209">
        <v>0</v>
      </c>
      <c r="E228" s="227"/>
      <c r="F228" s="192"/>
      <c r="G228" s="192"/>
      <c r="H228" s="193"/>
      <c r="I228" s="195"/>
      <c r="J228" s="197"/>
      <c r="K228" s="195"/>
      <c r="L228" s="195"/>
      <c r="M228" s="209"/>
      <c r="N228" s="195"/>
      <c r="O228" s="217"/>
      <c r="P228" s="196"/>
      <c r="Q228" s="322"/>
      <c r="R228" s="322"/>
      <c r="S228" s="322"/>
      <c r="T228" s="322"/>
      <c r="U228" s="322"/>
      <c r="V228" s="322"/>
      <c r="W228" s="322"/>
      <c r="X228" s="322">
        <f t="shared" si="18"/>
        <v>0</v>
      </c>
      <c r="Y228" s="322">
        <f t="shared" si="19"/>
        <v>0</v>
      </c>
    </row>
    <row r="229" spans="1:25">
      <c r="A229" s="322"/>
      <c r="B229" s="189" t="s">
        <v>205</v>
      </c>
      <c r="C229" s="217"/>
      <c r="D229" s="209">
        <v>0</v>
      </c>
      <c r="E229" s="227"/>
      <c r="F229" s="192">
        <f>$L$6</f>
        <v>0.12055342465753426</v>
      </c>
      <c r="G229" s="192"/>
      <c r="H229" s="193"/>
      <c r="I229" s="195"/>
      <c r="J229" s="197"/>
      <c r="K229" s="195"/>
      <c r="L229" s="195"/>
      <c r="M229" s="209"/>
      <c r="N229" s="195"/>
      <c r="O229" s="217"/>
      <c r="P229" s="196"/>
      <c r="Q229" s="322"/>
      <c r="R229" s="322"/>
      <c r="S229" s="322"/>
      <c r="T229" s="322"/>
      <c r="U229" s="322"/>
      <c r="V229" s="322"/>
      <c r="W229" s="322"/>
      <c r="X229" s="322">
        <f t="shared" si="18"/>
        <v>0.12055342465753426</v>
      </c>
      <c r="Y229" s="322">
        <f t="shared" si="19"/>
        <v>0.12055342465753426</v>
      </c>
    </row>
    <row r="230" spans="1:25">
      <c r="A230" s="322"/>
      <c r="B230" s="189" t="s">
        <v>206</v>
      </c>
      <c r="C230" s="217"/>
      <c r="D230" s="209">
        <v>0</v>
      </c>
      <c r="E230" s="227"/>
      <c r="F230" s="192"/>
      <c r="G230" s="192"/>
      <c r="H230" s="193"/>
      <c r="I230" s="195"/>
      <c r="J230" s="197"/>
      <c r="K230" s="195"/>
      <c r="L230" s="195"/>
      <c r="M230" s="209"/>
      <c r="N230" s="195"/>
      <c r="O230" s="217"/>
      <c r="P230" s="196"/>
      <c r="Q230" s="322"/>
      <c r="R230" s="322"/>
      <c r="S230" s="322"/>
      <c r="T230" s="322"/>
      <c r="U230" s="322"/>
      <c r="V230" s="322"/>
      <c r="W230" s="322"/>
      <c r="X230" s="322">
        <f t="shared" si="18"/>
        <v>0</v>
      </c>
      <c r="Y230" s="322">
        <f t="shared" si="19"/>
        <v>0</v>
      </c>
    </row>
    <row r="231" spans="1:25">
      <c r="A231" s="322"/>
      <c r="B231" s="189" t="s">
        <v>207</v>
      </c>
      <c r="C231" s="217"/>
      <c r="D231" s="209">
        <v>0</v>
      </c>
      <c r="E231" s="227"/>
      <c r="F231" s="192">
        <f>$L$6</f>
        <v>0.12055342465753426</v>
      </c>
      <c r="G231" s="192"/>
      <c r="H231" s="193"/>
      <c r="I231" s="195"/>
      <c r="J231" s="197"/>
      <c r="K231" s="195"/>
      <c r="L231" s="195"/>
      <c r="M231" s="209"/>
      <c r="N231" s="195"/>
      <c r="O231" s="217"/>
      <c r="P231" s="196"/>
      <c r="Q231" s="322"/>
      <c r="R231" s="322"/>
      <c r="S231" s="322"/>
      <c r="T231" s="322"/>
      <c r="U231" s="322"/>
      <c r="V231" s="322"/>
      <c r="W231" s="322"/>
      <c r="X231" s="322">
        <f t="shared" si="18"/>
        <v>0.12055342465753426</v>
      </c>
      <c r="Y231" s="322">
        <f t="shared" si="19"/>
        <v>0.12055342465753426</v>
      </c>
    </row>
    <row r="232" spans="1:25">
      <c r="A232" s="322"/>
      <c r="B232" s="189" t="s">
        <v>208</v>
      </c>
      <c r="C232" s="217"/>
      <c r="D232" s="209">
        <v>0</v>
      </c>
      <c r="E232" s="227"/>
      <c r="F232" s="192"/>
      <c r="G232" s="192"/>
      <c r="H232" s="193"/>
      <c r="I232" s="195"/>
      <c r="J232" s="197"/>
      <c r="K232" s="195"/>
      <c r="L232" s="195"/>
      <c r="M232" s="209"/>
      <c r="N232" s="195"/>
      <c r="O232" s="217"/>
      <c r="P232" s="196"/>
      <c r="Q232" s="322"/>
      <c r="R232" s="322"/>
      <c r="S232" s="322"/>
      <c r="T232" s="322"/>
      <c r="U232" s="322"/>
      <c r="V232" s="322"/>
      <c r="W232" s="322"/>
      <c r="X232" s="322">
        <f t="shared" si="18"/>
        <v>0</v>
      </c>
      <c r="Y232" s="322">
        <f t="shared" si="19"/>
        <v>0</v>
      </c>
    </row>
    <row r="233" spans="1:25">
      <c r="A233" s="322"/>
      <c r="B233" s="189" t="s">
        <v>209</v>
      </c>
      <c r="C233" s="217"/>
      <c r="D233" s="209">
        <v>0</v>
      </c>
      <c r="E233" s="289"/>
      <c r="F233" s="192">
        <f>$L$6</f>
        <v>0.12055342465753426</v>
      </c>
      <c r="G233" s="192">
        <f t="shared" si="20"/>
        <v>8.0630640000000003E-2</v>
      </c>
      <c r="H233" s="193"/>
      <c r="I233" s="198">
        <f>$L$13</f>
        <v>0.22</v>
      </c>
      <c r="J233" s="197">
        <f t="shared" si="21"/>
        <v>2.5499999999999998E-2</v>
      </c>
      <c r="K233" s="195"/>
      <c r="L233" s="195"/>
      <c r="M233" s="209">
        <f t="shared" ref="M233:M234" si="23">0.16</f>
        <v>0.16</v>
      </c>
      <c r="N233" s="195"/>
      <c r="O233" s="217"/>
      <c r="P233" s="196"/>
      <c r="Q233" s="322"/>
      <c r="R233" s="322"/>
      <c r="S233" s="322"/>
      <c r="T233" s="322"/>
      <c r="U233" s="322"/>
      <c r="V233" s="322"/>
      <c r="W233" s="322"/>
      <c r="X233" s="322">
        <f t="shared" si="18"/>
        <v>2.0796840646575343</v>
      </c>
      <c r="Y233" s="322">
        <f t="shared" si="19"/>
        <v>2.3251840646575341</v>
      </c>
    </row>
    <row r="234" spans="1:25">
      <c r="B234" s="189" t="s">
        <v>210</v>
      </c>
      <c r="C234" s="217"/>
      <c r="D234" s="209"/>
      <c r="E234" s="227"/>
      <c r="F234" s="192"/>
      <c r="G234" s="192">
        <f t="shared" si="20"/>
        <v>8.0630640000000003E-2</v>
      </c>
      <c r="H234" s="193"/>
      <c r="I234" s="195"/>
      <c r="J234" s="197">
        <f t="shared" si="21"/>
        <v>2.5499999999999998E-2</v>
      </c>
      <c r="K234" s="195"/>
      <c r="L234" s="195"/>
      <c r="M234" s="209">
        <f t="shared" si="23"/>
        <v>0.16</v>
      </c>
      <c r="N234" s="195"/>
      <c r="O234" s="217"/>
      <c r="X234" s="322">
        <f t="shared" si="18"/>
        <v>0.41913064</v>
      </c>
      <c r="Y234" s="322">
        <f t="shared" si="19"/>
        <v>0.44463063999999997</v>
      </c>
    </row>
    <row r="235" spans="1:25"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340"/>
      <c r="M235" s="340"/>
      <c r="N235" s="340"/>
      <c r="O235" s="340"/>
    </row>
    <row r="236" spans="1:25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25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25">
      <c r="B238" s="19"/>
      <c r="C238" s="19">
        <v>1</v>
      </c>
      <c r="D238" s="19">
        <v>2</v>
      </c>
      <c r="E238" s="19">
        <v>3</v>
      </c>
      <c r="F238" s="19">
        <v>4</v>
      </c>
      <c r="G238" s="19">
        <v>5</v>
      </c>
      <c r="H238" s="19">
        <v>6</v>
      </c>
      <c r="I238" s="19">
        <v>7</v>
      </c>
      <c r="J238" s="19">
        <v>8</v>
      </c>
      <c r="K238" s="19"/>
      <c r="L238" s="19"/>
      <c r="M238" s="19"/>
      <c r="N238" s="19"/>
      <c r="O238" s="19"/>
    </row>
    <row r="239" spans="1:25">
      <c r="B239" s="19"/>
      <c r="C239" s="334" t="s">
        <v>150</v>
      </c>
      <c r="D239" s="334" t="s">
        <v>151</v>
      </c>
      <c r="E239" s="334" t="s">
        <v>152</v>
      </c>
      <c r="F239" s="334" t="s">
        <v>153</v>
      </c>
      <c r="G239" s="334" t="s">
        <v>154</v>
      </c>
      <c r="H239" s="334" t="s">
        <v>155</v>
      </c>
      <c r="I239" s="334" t="s">
        <v>156</v>
      </c>
      <c r="J239" s="334" t="s">
        <v>161</v>
      </c>
      <c r="K239" s="19"/>
      <c r="L239" s="19"/>
      <c r="M239" s="19"/>
      <c r="N239" s="19"/>
      <c r="O239" s="19"/>
    </row>
    <row r="240" spans="1:25">
      <c r="B240" s="335" t="s">
        <v>163</v>
      </c>
      <c r="C240" s="19">
        <f>R27</f>
        <v>0.12055342465753426</v>
      </c>
      <c r="D240" s="19">
        <f>S27</f>
        <v>0.12055342465753426</v>
      </c>
      <c r="E240" s="19">
        <f>T80</f>
        <v>0.12055342465753426</v>
      </c>
      <c r="F240" s="19">
        <f>U80</f>
        <v>0.12055342465753426</v>
      </c>
      <c r="G240" s="19">
        <f>V133</f>
        <v>0.12055342465753426</v>
      </c>
      <c r="H240" s="19">
        <f>W133</f>
        <v>0.12055342465753426</v>
      </c>
      <c r="I240" s="19">
        <f>X187</f>
        <v>0.12055342465753426</v>
      </c>
      <c r="J240" s="19">
        <f>Y187</f>
        <v>0.12055342465753426</v>
      </c>
      <c r="K240" s="19"/>
      <c r="L240" s="19"/>
      <c r="M240" s="19"/>
      <c r="N240" s="19"/>
      <c r="O240" s="19"/>
    </row>
    <row r="241" spans="2:15">
      <c r="B241" s="319" t="s">
        <v>164</v>
      </c>
      <c r="C241" s="19">
        <f t="shared" ref="C241:D256" si="24">R28</f>
        <v>0</v>
      </c>
      <c r="D241" s="19">
        <f t="shared" si="24"/>
        <v>0</v>
      </c>
      <c r="E241" s="19">
        <f t="shared" ref="E241:F256" si="25">T81</f>
        <v>0</v>
      </c>
      <c r="F241" s="19">
        <f t="shared" si="25"/>
        <v>0</v>
      </c>
      <c r="G241" s="19">
        <f t="shared" ref="G241:H256" si="26">V134</f>
        <v>0</v>
      </c>
      <c r="H241" s="19">
        <f t="shared" si="26"/>
        <v>0</v>
      </c>
      <c r="I241" s="19">
        <f t="shared" ref="I241:J256" si="27">X188</f>
        <v>0</v>
      </c>
      <c r="J241" s="19">
        <f t="shared" si="27"/>
        <v>0</v>
      </c>
      <c r="K241" s="19"/>
      <c r="L241" s="19"/>
      <c r="M241" s="19"/>
      <c r="N241" s="19"/>
      <c r="O241" s="19"/>
    </row>
    <row r="242" spans="2:15">
      <c r="B242" s="319" t="s">
        <v>165</v>
      </c>
      <c r="C242" s="19">
        <f t="shared" si="24"/>
        <v>0.12055342465753426</v>
      </c>
      <c r="D242" s="19">
        <f t="shared" si="24"/>
        <v>0.12055342465753426</v>
      </c>
      <c r="E242" s="19">
        <f t="shared" si="25"/>
        <v>0.12055342465753426</v>
      </c>
      <c r="F242" s="19">
        <f t="shared" si="25"/>
        <v>0.12055342465753426</v>
      </c>
      <c r="G242" s="19">
        <f t="shared" si="26"/>
        <v>0.12055342465753426</v>
      </c>
      <c r="H242" s="19">
        <f t="shared" si="26"/>
        <v>0.12055342465753426</v>
      </c>
      <c r="I242" s="19">
        <f t="shared" si="27"/>
        <v>0.12055342465753426</v>
      </c>
      <c r="J242" s="19">
        <f t="shared" si="27"/>
        <v>0.12055342465753426</v>
      </c>
      <c r="K242" s="19"/>
      <c r="L242" s="19"/>
      <c r="M242" s="19"/>
      <c r="N242" s="19"/>
      <c r="O242" s="19"/>
    </row>
    <row r="243" spans="2:15">
      <c r="B243" s="319" t="s">
        <v>166</v>
      </c>
      <c r="C243" s="19">
        <f t="shared" si="24"/>
        <v>0</v>
      </c>
      <c r="D243" s="19">
        <f t="shared" si="24"/>
        <v>0</v>
      </c>
      <c r="E243" s="19">
        <f t="shared" si="25"/>
        <v>0</v>
      </c>
      <c r="F243" s="19">
        <f t="shared" si="25"/>
        <v>0</v>
      </c>
      <c r="G243" s="19">
        <f t="shared" si="26"/>
        <v>0</v>
      </c>
      <c r="H243" s="19">
        <f t="shared" si="26"/>
        <v>0</v>
      </c>
      <c r="I243" s="19">
        <f t="shared" si="27"/>
        <v>0</v>
      </c>
      <c r="J243" s="19">
        <f t="shared" si="27"/>
        <v>0</v>
      </c>
      <c r="K243" s="19"/>
      <c r="L243" s="19"/>
      <c r="M243" s="19"/>
      <c r="N243" s="19"/>
      <c r="O243" s="19"/>
    </row>
    <row r="244" spans="2:15">
      <c r="B244" s="319" t="s">
        <v>167</v>
      </c>
      <c r="C244" s="19">
        <f t="shared" si="24"/>
        <v>0.12055342465753426</v>
      </c>
      <c r="D244" s="19">
        <f t="shared" si="24"/>
        <v>0.12055342465753426</v>
      </c>
      <c r="E244" s="19">
        <f t="shared" si="25"/>
        <v>0.12055342465753426</v>
      </c>
      <c r="F244" s="19">
        <f t="shared" si="25"/>
        <v>0.12055342465753426</v>
      </c>
      <c r="G244" s="19">
        <f t="shared" si="26"/>
        <v>0.12055342465753426</v>
      </c>
      <c r="H244" s="19">
        <f t="shared" si="26"/>
        <v>0.12055342465753426</v>
      </c>
      <c r="I244" s="19">
        <f t="shared" si="27"/>
        <v>0.12055342465753426</v>
      </c>
      <c r="J244" s="19">
        <f t="shared" si="27"/>
        <v>0.12055342465753426</v>
      </c>
      <c r="K244" s="19"/>
      <c r="L244" s="19"/>
      <c r="M244" s="19"/>
      <c r="N244" s="19"/>
      <c r="O244" s="19"/>
    </row>
    <row r="245" spans="2:15">
      <c r="B245" s="319" t="s">
        <v>168</v>
      </c>
      <c r="C245" s="19">
        <f t="shared" si="24"/>
        <v>0</v>
      </c>
      <c r="D245" s="19">
        <f t="shared" si="24"/>
        <v>0</v>
      </c>
      <c r="E245" s="19">
        <f t="shared" si="25"/>
        <v>0</v>
      </c>
      <c r="F245" s="19">
        <f t="shared" si="25"/>
        <v>0</v>
      </c>
      <c r="G245" s="19">
        <f t="shared" si="26"/>
        <v>0</v>
      </c>
      <c r="H245" s="19">
        <f t="shared" si="26"/>
        <v>0</v>
      </c>
      <c r="I245" s="19">
        <f t="shared" si="27"/>
        <v>0</v>
      </c>
      <c r="J245" s="19">
        <f t="shared" si="27"/>
        <v>0</v>
      </c>
      <c r="K245" s="19"/>
      <c r="L245" s="19"/>
      <c r="M245" s="19"/>
      <c r="N245" s="19"/>
      <c r="O245" s="19"/>
    </row>
    <row r="246" spans="2:15">
      <c r="B246" s="319" t="s">
        <v>169</v>
      </c>
      <c r="C246" s="19">
        <f t="shared" si="24"/>
        <v>0.12055342465753426</v>
      </c>
      <c r="D246" s="19">
        <f t="shared" si="24"/>
        <v>0.12055342465753426</v>
      </c>
      <c r="E246" s="19">
        <f t="shared" si="25"/>
        <v>0.12055342465753426</v>
      </c>
      <c r="F246" s="19">
        <f t="shared" si="25"/>
        <v>0.12055342465753426</v>
      </c>
      <c r="G246" s="19">
        <f t="shared" si="26"/>
        <v>0.12055342465753426</v>
      </c>
      <c r="H246" s="19">
        <f t="shared" si="26"/>
        <v>0.12055342465753426</v>
      </c>
      <c r="I246" s="19">
        <f t="shared" si="27"/>
        <v>0.12055342465753426</v>
      </c>
      <c r="J246" s="19">
        <f t="shared" si="27"/>
        <v>0.12055342465753426</v>
      </c>
      <c r="K246" s="19"/>
      <c r="L246" s="19"/>
      <c r="M246" s="19"/>
      <c r="N246" s="19"/>
      <c r="O246" s="19"/>
    </row>
    <row r="247" spans="2:15">
      <c r="B247" s="319" t="s">
        <v>170</v>
      </c>
      <c r="C247" s="19">
        <f t="shared" si="24"/>
        <v>0</v>
      </c>
      <c r="D247" s="19">
        <f t="shared" si="24"/>
        <v>0</v>
      </c>
      <c r="E247" s="19">
        <f t="shared" si="25"/>
        <v>0</v>
      </c>
      <c r="F247" s="19">
        <f t="shared" si="25"/>
        <v>0</v>
      </c>
      <c r="G247" s="19">
        <f t="shared" si="26"/>
        <v>0</v>
      </c>
      <c r="H247" s="19">
        <f t="shared" si="26"/>
        <v>0</v>
      </c>
      <c r="I247" s="19">
        <f t="shared" si="27"/>
        <v>0</v>
      </c>
      <c r="J247" s="19">
        <f t="shared" si="27"/>
        <v>0</v>
      </c>
      <c r="K247" s="19"/>
      <c r="L247" s="19"/>
      <c r="M247" s="19"/>
      <c r="N247" s="19"/>
      <c r="O247" s="19"/>
    </row>
    <row r="248" spans="2:15">
      <c r="B248" s="319" t="s">
        <v>171</v>
      </c>
      <c r="C248" s="19">
        <f t="shared" si="24"/>
        <v>0.12055342465753426</v>
      </c>
      <c r="D248" s="19">
        <f t="shared" si="24"/>
        <v>0.12055342465753426</v>
      </c>
      <c r="E248" s="19">
        <f t="shared" si="25"/>
        <v>0.12055342465753426</v>
      </c>
      <c r="F248" s="19">
        <f t="shared" si="25"/>
        <v>0.12055342465753426</v>
      </c>
      <c r="G248" s="19">
        <f t="shared" si="26"/>
        <v>0.12055342465753426</v>
      </c>
      <c r="H248" s="19">
        <f t="shared" si="26"/>
        <v>0.12055342465753426</v>
      </c>
      <c r="I248" s="19">
        <f t="shared" si="27"/>
        <v>0.12055342465753426</v>
      </c>
      <c r="J248" s="19">
        <f t="shared" si="27"/>
        <v>0.12055342465753426</v>
      </c>
      <c r="K248" s="19"/>
      <c r="L248" s="19"/>
      <c r="M248" s="19"/>
      <c r="N248" s="19"/>
      <c r="O248" s="19"/>
    </row>
    <row r="249" spans="2:15">
      <c r="B249" s="319" t="s">
        <v>172</v>
      </c>
      <c r="C249" s="19">
        <f t="shared" si="24"/>
        <v>0</v>
      </c>
      <c r="D249" s="19">
        <f t="shared" si="24"/>
        <v>0</v>
      </c>
      <c r="E249" s="19">
        <f t="shared" si="25"/>
        <v>0</v>
      </c>
      <c r="F249" s="19">
        <f t="shared" si="25"/>
        <v>0</v>
      </c>
      <c r="G249" s="19">
        <f t="shared" si="26"/>
        <v>0</v>
      </c>
      <c r="H249" s="19">
        <f t="shared" si="26"/>
        <v>0</v>
      </c>
      <c r="I249" s="19">
        <f t="shared" si="27"/>
        <v>0</v>
      </c>
      <c r="J249" s="19">
        <f t="shared" si="27"/>
        <v>0</v>
      </c>
      <c r="K249" s="19"/>
      <c r="L249" s="19"/>
      <c r="M249" s="19"/>
      <c r="N249" s="19"/>
      <c r="O249" s="19"/>
    </row>
    <row r="250" spans="2:15">
      <c r="B250" s="319" t="s">
        <v>173</v>
      </c>
      <c r="C250" s="19">
        <f t="shared" si="24"/>
        <v>0.12055342465753426</v>
      </c>
      <c r="D250" s="19">
        <f t="shared" si="24"/>
        <v>0.12055342465753426</v>
      </c>
      <c r="E250" s="19">
        <f t="shared" si="25"/>
        <v>0.12055342465753426</v>
      </c>
      <c r="F250" s="19">
        <f t="shared" si="25"/>
        <v>0.12055342465753426</v>
      </c>
      <c r="G250" s="19">
        <f t="shared" si="26"/>
        <v>0.12055342465753426</v>
      </c>
      <c r="H250" s="19">
        <f t="shared" si="26"/>
        <v>0.12055342465753426</v>
      </c>
      <c r="I250" s="19">
        <f t="shared" si="27"/>
        <v>0.12055342465753426</v>
      </c>
      <c r="J250" s="19">
        <f t="shared" si="27"/>
        <v>0.12055342465753426</v>
      </c>
      <c r="K250" s="19"/>
      <c r="L250" s="19"/>
      <c r="M250" s="19"/>
      <c r="N250" s="19"/>
      <c r="O250" s="19"/>
    </row>
    <row r="251" spans="2:15">
      <c r="B251" s="319" t="s">
        <v>174</v>
      </c>
      <c r="C251" s="19">
        <f t="shared" si="24"/>
        <v>0</v>
      </c>
      <c r="D251" s="19">
        <f t="shared" si="24"/>
        <v>0</v>
      </c>
      <c r="E251" s="19">
        <f t="shared" si="25"/>
        <v>0</v>
      </c>
      <c r="F251" s="19">
        <f t="shared" si="25"/>
        <v>0</v>
      </c>
      <c r="G251" s="19">
        <f t="shared" si="26"/>
        <v>0</v>
      </c>
      <c r="H251" s="19">
        <f t="shared" si="26"/>
        <v>0</v>
      </c>
      <c r="I251" s="19">
        <f t="shared" si="27"/>
        <v>0</v>
      </c>
      <c r="J251" s="19">
        <f t="shared" si="27"/>
        <v>0</v>
      </c>
      <c r="K251" s="19"/>
      <c r="L251" s="19"/>
      <c r="M251" s="19"/>
      <c r="N251" s="19"/>
      <c r="O251" s="19"/>
    </row>
    <row r="252" spans="2:15">
      <c r="B252" s="319" t="s">
        <v>175</v>
      </c>
      <c r="C252" s="19">
        <f t="shared" si="24"/>
        <v>0.12055342465753426</v>
      </c>
      <c r="D252" s="19">
        <f t="shared" si="24"/>
        <v>0.12055342465753426</v>
      </c>
      <c r="E252" s="19">
        <f t="shared" si="25"/>
        <v>0.12055342465753426</v>
      </c>
      <c r="F252" s="19">
        <f t="shared" si="25"/>
        <v>0.12055342465753426</v>
      </c>
      <c r="G252" s="19">
        <f t="shared" si="26"/>
        <v>0.12055342465753426</v>
      </c>
      <c r="H252" s="19">
        <f t="shared" si="26"/>
        <v>0.12055342465753426</v>
      </c>
      <c r="I252" s="19">
        <f t="shared" si="27"/>
        <v>0.12055342465753426</v>
      </c>
      <c r="J252" s="19">
        <f t="shared" si="27"/>
        <v>0.12055342465753426</v>
      </c>
      <c r="K252" s="19"/>
      <c r="L252" s="19"/>
      <c r="M252" s="19"/>
      <c r="N252" s="19"/>
      <c r="O252" s="19"/>
    </row>
    <row r="253" spans="2:15">
      <c r="B253" s="319" t="s">
        <v>176</v>
      </c>
      <c r="C253" s="19">
        <f t="shared" si="24"/>
        <v>0</v>
      </c>
      <c r="D253" s="19">
        <f t="shared" si="24"/>
        <v>0</v>
      </c>
      <c r="E253" s="19">
        <f t="shared" si="25"/>
        <v>0</v>
      </c>
      <c r="F253" s="19">
        <f t="shared" si="25"/>
        <v>0</v>
      </c>
      <c r="G253" s="19">
        <f t="shared" si="26"/>
        <v>0</v>
      </c>
      <c r="H253" s="19">
        <f t="shared" si="26"/>
        <v>0</v>
      </c>
      <c r="I253" s="19">
        <f t="shared" si="27"/>
        <v>0</v>
      </c>
      <c r="J253" s="19">
        <f t="shared" si="27"/>
        <v>0</v>
      </c>
      <c r="K253" s="19"/>
      <c r="L253" s="19"/>
      <c r="M253" s="19"/>
      <c r="N253" s="19"/>
      <c r="O253" s="19"/>
    </row>
    <row r="254" spans="2:15">
      <c r="B254" s="319" t="s">
        <v>177</v>
      </c>
      <c r="C254" s="19">
        <f t="shared" si="24"/>
        <v>0.12055342465753426</v>
      </c>
      <c r="D254" s="19">
        <f t="shared" si="24"/>
        <v>0.12055342465753426</v>
      </c>
      <c r="E254" s="19">
        <f t="shared" si="25"/>
        <v>0.12055342465753426</v>
      </c>
      <c r="F254" s="19">
        <f t="shared" si="25"/>
        <v>0.12055342465753426</v>
      </c>
      <c r="G254" s="19">
        <f t="shared" si="26"/>
        <v>0.12055342465753426</v>
      </c>
      <c r="H254" s="19">
        <f t="shared" si="26"/>
        <v>0.12055342465753426</v>
      </c>
      <c r="I254" s="19">
        <f t="shared" si="27"/>
        <v>0.12055342465753426</v>
      </c>
      <c r="J254" s="19">
        <f t="shared" si="27"/>
        <v>0.12055342465753426</v>
      </c>
      <c r="K254" s="19"/>
      <c r="L254" s="19"/>
      <c r="M254" s="19"/>
      <c r="N254" s="19"/>
      <c r="O254" s="19"/>
    </row>
    <row r="255" spans="2:15">
      <c r="B255" s="319" t="s">
        <v>178</v>
      </c>
      <c r="C255" s="19">
        <f t="shared" si="24"/>
        <v>0</v>
      </c>
      <c r="D255" s="19">
        <f t="shared" si="24"/>
        <v>0</v>
      </c>
      <c r="E255" s="19">
        <f t="shared" si="25"/>
        <v>0</v>
      </c>
      <c r="F255" s="19">
        <f t="shared" si="25"/>
        <v>0</v>
      </c>
      <c r="G255" s="19">
        <f t="shared" si="26"/>
        <v>0</v>
      </c>
      <c r="H255" s="19">
        <f t="shared" si="26"/>
        <v>0</v>
      </c>
      <c r="I255" s="19">
        <f t="shared" si="27"/>
        <v>0</v>
      </c>
      <c r="J255" s="19">
        <f t="shared" si="27"/>
        <v>0</v>
      </c>
      <c r="K255" s="19"/>
      <c r="L255" s="19"/>
      <c r="M255" s="19"/>
      <c r="N255" s="19"/>
      <c r="O255" s="19"/>
    </row>
    <row r="256" spans="2:15">
      <c r="B256" s="319" t="s">
        <v>179</v>
      </c>
      <c r="C256" s="19">
        <f t="shared" si="24"/>
        <v>0.12055342465753426</v>
      </c>
      <c r="D256" s="19">
        <f t="shared" si="24"/>
        <v>0.12055342465753426</v>
      </c>
      <c r="E256" s="19">
        <f t="shared" si="25"/>
        <v>0.12055342465753426</v>
      </c>
      <c r="F256" s="19">
        <f t="shared" si="25"/>
        <v>0.12055342465753426</v>
      </c>
      <c r="G256" s="19">
        <f t="shared" si="26"/>
        <v>0.12055342465753426</v>
      </c>
      <c r="H256" s="19">
        <f t="shared" si="26"/>
        <v>0.12055342465753426</v>
      </c>
      <c r="I256" s="19">
        <f t="shared" si="27"/>
        <v>0.12055342465753426</v>
      </c>
      <c r="J256" s="19">
        <f t="shared" si="27"/>
        <v>0.12055342465753426</v>
      </c>
      <c r="K256" s="19"/>
      <c r="L256" s="19"/>
      <c r="M256" s="19"/>
      <c r="N256" s="19"/>
      <c r="O256" s="19"/>
    </row>
    <row r="257" spans="2:15">
      <c r="B257" s="319" t="s">
        <v>180</v>
      </c>
      <c r="C257" s="19">
        <f t="shared" ref="C257:D272" si="28">R44</f>
        <v>0</v>
      </c>
      <c r="D257" s="19">
        <f t="shared" si="28"/>
        <v>0</v>
      </c>
      <c r="E257" s="19">
        <f t="shared" ref="E257:F272" si="29">T97</f>
        <v>0</v>
      </c>
      <c r="F257" s="19">
        <f t="shared" si="29"/>
        <v>0</v>
      </c>
      <c r="G257" s="19">
        <f t="shared" ref="G257:H272" si="30">V150</f>
        <v>0</v>
      </c>
      <c r="H257" s="19">
        <f t="shared" si="30"/>
        <v>0</v>
      </c>
      <c r="I257" s="19">
        <f t="shared" ref="I257:J272" si="31">X204</f>
        <v>0</v>
      </c>
      <c r="J257" s="19">
        <f t="shared" si="31"/>
        <v>0</v>
      </c>
      <c r="K257" s="19"/>
      <c r="L257" s="19"/>
      <c r="M257" s="19"/>
      <c r="N257" s="19"/>
      <c r="O257" s="19"/>
    </row>
    <row r="258" spans="2:15">
      <c r="B258" s="319" t="s">
        <v>181</v>
      </c>
      <c r="C258" s="19">
        <f t="shared" si="28"/>
        <v>0.12055342465753426</v>
      </c>
      <c r="D258" s="19">
        <f t="shared" si="28"/>
        <v>0.12055342465753426</v>
      </c>
      <c r="E258" s="19">
        <f t="shared" si="29"/>
        <v>0.12055342465753426</v>
      </c>
      <c r="F258" s="19">
        <f t="shared" si="29"/>
        <v>0.12055342465753426</v>
      </c>
      <c r="G258" s="19">
        <f t="shared" si="30"/>
        <v>0.12055342465753426</v>
      </c>
      <c r="H258" s="19">
        <f t="shared" si="30"/>
        <v>0.12055342465753426</v>
      </c>
      <c r="I258" s="19">
        <f t="shared" si="31"/>
        <v>0.12055342465753426</v>
      </c>
      <c r="J258" s="19">
        <f t="shared" si="31"/>
        <v>0.12055342465753426</v>
      </c>
      <c r="K258" s="19"/>
      <c r="L258" s="19"/>
      <c r="M258" s="19"/>
      <c r="N258" s="19"/>
      <c r="O258" s="19"/>
    </row>
    <row r="259" spans="2:15">
      <c r="B259" s="319" t="s">
        <v>182</v>
      </c>
      <c r="C259" s="19">
        <f t="shared" si="28"/>
        <v>0</v>
      </c>
      <c r="D259" s="19">
        <f t="shared" si="28"/>
        <v>0</v>
      </c>
      <c r="E259" s="19">
        <f t="shared" si="29"/>
        <v>0</v>
      </c>
      <c r="F259" s="19">
        <f t="shared" si="29"/>
        <v>0</v>
      </c>
      <c r="G259" s="19">
        <f t="shared" si="30"/>
        <v>0</v>
      </c>
      <c r="H259" s="19">
        <f t="shared" si="30"/>
        <v>0</v>
      </c>
      <c r="I259" s="19">
        <f t="shared" si="31"/>
        <v>0</v>
      </c>
      <c r="J259" s="19">
        <f t="shared" si="31"/>
        <v>0</v>
      </c>
      <c r="K259" s="19"/>
      <c r="L259" s="19"/>
      <c r="M259" s="19"/>
      <c r="N259" s="19"/>
      <c r="O259" s="19"/>
    </row>
    <row r="260" spans="2:15">
      <c r="B260" s="319" t="s">
        <v>183</v>
      </c>
      <c r="C260" s="19">
        <f t="shared" si="28"/>
        <v>4.8856840646575339</v>
      </c>
      <c r="D260" s="19">
        <f t="shared" si="28"/>
        <v>5.6811840646575344</v>
      </c>
      <c r="E260" s="19">
        <f t="shared" si="29"/>
        <v>6.476684064657535</v>
      </c>
      <c r="F260" s="19">
        <f t="shared" si="29"/>
        <v>7.2721840646575338</v>
      </c>
      <c r="G260" s="19">
        <f t="shared" si="30"/>
        <v>8.0676840646575343</v>
      </c>
      <c r="H260" s="19">
        <f t="shared" si="30"/>
        <v>8.8631840646575348</v>
      </c>
      <c r="I260" s="19">
        <f t="shared" si="31"/>
        <v>9.6586840646575354</v>
      </c>
      <c r="J260" s="19">
        <f t="shared" si="31"/>
        <v>10.454184064657536</v>
      </c>
      <c r="K260" s="19"/>
      <c r="L260" s="19"/>
      <c r="M260" s="19"/>
      <c r="N260" s="19"/>
      <c r="O260" s="19"/>
    </row>
    <row r="261" spans="2:15">
      <c r="B261" s="319" t="s">
        <v>184</v>
      </c>
      <c r="C261" s="19">
        <f t="shared" si="28"/>
        <v>0.10613064</v>
      </c>
      <c r="D261" s="19">
        <f t="shared" si="28"/>
        <v>0.13163063999999999</v>
      </c>
      <c r="E261" s="19">
        <f t="shared" si="29"/>
        <v>0.15713063999999999</v>
      </c>
      <c r="F261" s="19">
        <f t="shared" si="29"/>
        <v>0.18263064000000001</v>
      </c>
      <c r="G261" s="19">
        <f t="shared" si="30"/>
        <v>0.20813064000000001</v>
      </c>
      <c r="H261" s="19">
        <f t="shared" si="30"/>
        <v>0.23363064</v>
      </c>
      <c r="I261" s="19">
        <f t="shared" si="31"/>
        <v>0.25913063999999997</v>
      </c>
      <c r="J261" s="19">
        <f t="shared" si="31"/>
        <v>0.28463063999999999</v>
      </c>
      <c r="K261" s="19"/>
      <c r="L261" s="19"/>
      <c r="M261" s="19"/>
      <c r="N261" s="19"/>
      <c r="O261" s="19"/>
    </row>
    <row r="262" spans="2:15">
      <c r="B262" s="319" t="s">
        <v>185</v>
      </c>
      <c r="C262" s="19">
        <f t="shared" si="28"/>
        <v>0.12055342465753426</v>
      </c>
      <c r="D262" s="19">
        <f t="shared" si="28"/>
        <v>0.12055342465753426</v>
      </c>
      <c r="E262" s="19">
        <f t="shared" si="29"/>
        <v>0.12055342465753426</v>
      </c>
      <c r="F262" s="19">
        <f t="shared" si="29"/>
        <v>0.12055342465753426</v>
      </c>
      <c r="G262" s="19">
        <f t="shared" si="30"/>
        <v>0.12055342465753426</v>
      </c>
      <c r="H262" s="19">
        <f t="shared" si="30"/>
        <v>0.12055342465753426</v>
      </c>
      <c r="I262" s="19">
        <f t="shared" si="31"/>
        <v>0.12055342465753426</v>
      </c>
      <c r="J262" s="19">
        <f t="shared" si="31"/>
        <v>0.12055342465753426</v>
      </c>
      <c r="K262" s="19"/>
      <c r="L262" s="19"/>
      <c r="M262" s="19"/>
      <c r="N262" s="19"/>
      <c r="O262" s="19"/>
    </row>
    <row r="263" spans="2:15">
      <c r="B263" s="252" t="s">
        <v>186</v>
      </c>
      <c r="C263" s="19">
        <f t="shared" si="28"/>
        <v>0</v>
      </c>
      <c r="D263" s="19">
        <f t="shared" si="28"/>
        <v>0</v>
      </c>
      <c r="E263" s="19">
        <f t="shared" si="29"/>
        <v>0</v>
      </c>
      <c r="F263" s="19">
        <f t="shared" si="29"/>
        <v>0</v>
      </c>
      <c r="G263" s="19">
        <f t="shared" si="30"/>
        <v>0</v>
      </c>
      <c r="H263" s="19">
        <f t="shared" si="30"/>
        <v>0</v>
      </c>
      <c r="I263" s="19">
        <f t="shared" si="31"/>
        <v>0</v>
      </c>
      <c r="J263" s="19">
        <f t="shared" si="31"/>
        <v>0</v>
      </c>
      <c r="K263" s="19"/>
      <c r="L263" s="19"/>
      <c r="M263" s="19"/>
      <c r="N263" s="19"/>
      <c r="O263" s="19"/>
    </row>
    <row r="264" spans="2:15">
      <c r="B264" s="319" t="s">
        <v>187</v>
      </c>
      <c r="C264" s="19">
        <f t="shared" si="28"/>
        <v>0.12055342465753426</v>
      </c>
      <c r="D264" s="19">
        <f t="shared" si="28"/>
        <v>0.12055342465753426</v>
      </c>
      <c r="E264" s="19">
        <f t="shared" si="29"/>
        <v>0.12055342465753426</v>
      </c>
      <c r="F264" s="19">
        <f t="shared" si="29"/>
        <v>0.12055342465753426</v>
      </c>
      <c r="G264" s="19">
        <f t="shared" si="30"/>
        <v>0.12055342465753426</v>
      </c>
      <c r="H264" s="19">
        <f t="shared" si="30"/>
        <v>0.12055342465753426</v>
      </c>
      <c r="I264" s="19">
        <f t="shared" si="31"/>
        <v>0.12055342465753426</v>
      </c>
      <c r="J264" s="19">
        <f t="shared" si="31"/>
        <v>0.12055342465753426</v>
      </c>
      <c r="K264" s="19"/>
      <c r="L264" s="19"/>
      <c r="M264" s="19"/>
      <c r="N264" s="19"/>
      <c r="O264" s="19"/>
    </row>
    <row r="265" spans="2:15">
      <c r="B265" s="319" t="s">
        <v>188</v>
      </c>
      <c r="C265" s="19">
        <f t="shared" si="28"/>
        <v>0</v>
      </c>
      <c r="D265" s="19">
        <f t="shared" si="28"/>
        <v>0</v>
      </c>
      <c r="E265" s="19">
        <f t="shared" si="29"/>
        <v>0</v>
      </c>
      <c r="F265" s="19">
        <f t="shared" si="29"/>
        <v>0</v>
      </c>
      <c r="G265" s="19">
        <f t="shared" si="30"/>
        <v>0</v>
      </c>
      <c r="H265" s="19">
        <f t="shared" si="30"/>
        <v>0</v>
      </c>
      <c r="I265" s="19">
        <f t="shared" si="31"/>
        <v>0</v>
      </c>
      <c r="J265" s="19">
        <f t="shared" si="31"/>
        <v>0</v>
      </c>
      <c r="K265" s="19"/>
      <c r="L265" s="19"/>
      <c r="M265" s="19"/>
      <c r="N265" s="19"/>
      <c r="O265" s="19"/>
    </row>
    <row r="266" spans="2:15">
      <c r="B266" s="319" t="s">
        <v>189</v>
      </c>
      <c r="C266" s="19">
        <f t="shared" si="28"/>
        <v>0.12055342465753426</v>
      </c>
      <c r="D266" s="19">
        <f t="shared" si="28"/>
        <v>0.12055342465753426</v>
      </c>
      <c r="E266" s="19">
        <f t="shared" si="29"/>
        <v>0.12055342465753426</v>
      </c>
      <c r="F266" s="19">
        <f t="shared" si="29"/>
        <v>0.12055342465753426</v>
      </c>
      <c r="G266" s="19">
        <f t="shared" si="30"/>
        <v>0.12055342465753426</v>
      </c>
      <c r="H266" s="19">
        <f t="shared" si="30"/>
        <v>0.12055342465753426</v>
      </c>
      <c r="I266" s="19">
        <f t="shared" si="31"/>
        <v>0.12055342465753426</v>
      </c>
      <c r="J266" s="19">
        <f t="shared" si="31"/>
        <v>0.12055342465753426</v>
      </c>
      <c r="K266" s="19"/>
      <c r="L266" s="19"/>
      <c r="M266" s="19"/>
      <c r="N266" s="19"/>
      <c r="O266" s="19"/>
    </row>
    <row r="267" spans="2:15">
      <c r="B267" s="319" t="s">
        <v>190</v>
      </c>
      <c r="C267" s="19">
        <f t="shared" si="28"/>
        <v>0</v>
      </c>
      <c r="D267" s="19">
        <f t="shared" si="28"/>
        <v>0</v>
      </c>
      <c r="E267" s="19">
        <f t="shared" si="29"/>
        <v>0</v>
      </c>
      <c r="F267" s="19">
        <f t="shared" si="29"/>
        <v>0</v>
      </c>
      <c r="G267" s="19">
        <f t="shared" si="30"/>
        <v>0</v>
      </c>
      <c r="H267" s="19">
        <f t="shared" si="30"/>
        <v>0</v>
      </c>
      <c r="I267" s="19">
        <f t="shared" si="31"/>
        <v>0</v>
      </c>
      <c r="J267" s="19">
        <f t="shared" si="31"/>
        <v>0</v>
      </c>
      <c r="K267" s="19"/>
      <c r="L267" s="19"/>
      <c r="M267" s="19"/>
      <c r="N267" s="19"/>
      <c r="O267" s="19"/>
    </row>
    <row r="268" spans="2:15">
      <c r="B268" s="319" t="s">
        <v>191</v>
      </c>
      <c r="C268" s="19">
        <f t="shared" si="28"/>
        <v>0.12055342465753426</v>
      </c>
      <c r="D268" s="19">
        <f t="shared" si="28"/>
        <v>0.12055342465753426</v>
      </c>
      <c r="E268" s="19">
        <f t="shared" si="29"/>
        <v>0.12055342465753426</v>
      </c>
      <c r="F268" s="19">
        <f t="shared" si="29"/>
        <v>0.12055342465753426</v>
      </c>
      <c r="G268" s="19">
        <f t="shared" si="30"/>
        <v>0.12055342465753426</v>
      </c>
      <c r="H268" s="19">
        <f t="shared" si="30"/>
        <v>0.12055342465753426</v>
      </c>
      <c r="I268" s="19">
        <f t="shared" si="31"/>
        <v>0.12055342465753426</v>
      </c>
      <c r="J268" s="19">
        <f t="shared" si="31"/>
        <v>0.12055342465753426</v>
      </c>
      <c r="K268" s="19"/>
      <c r="L268" s="19"/>
      <c r="M268" s="19"/>
      <c r="N268" s="19"/>
      <c r="O268" s="19"/>
    </row>
    <row r="269" spans="2:15">
      <c r="B269" s="319" t="s">
        <v>192</v>
      </c>
      <c r="C269" s="19">
        <f t="shared" si="28"/>
        <v>0</v>
      </c>
      <c r="D269" s="19">
        <f t="shared" si="28"/>
        <v>0</v>
      </c>
      <c r="E269" s="19">
        <f t="shared" si="29"/>
        <v>0</v>
      </c>
      <c r="F269" s="19">
        <f t="shared" si="29"/>
        <v>0</v>
      </c>
      <c r="G269" s="19">
        <f t="shared" si="30"/>
        <v>0</v>
      </c>
      <c r="H269" s="19">
        <f t="shared" si="30"/>
        <v>0</v>
      </c>
      <c r="I269" s="19">
        <f t="shared" si="31"/>
        <v>0</v>
      </c>
      <c r="J269" s="19">
        <f t="shared" si="31"/>
        <v>0</v>
      </c>
      <c r="K269" s="19"/>
      <c r="L269" s="19"/>
      <c r="M269" s="19"/>
      <c r="N269" s="19"/>
      <c r="O269" s="19"/>
    </row>
    <row r="270" spans="2:15">
      <c r="B270" s="319" t="s">
        <v>193</v>
      </c>
      <c r="C270" s="19">
        <f t="shared" si="28"/>
        <v>1.9976840646575345</v>
      </c>
      <c r="D270" s="19">
        <f t="shared" si="28"/>
        <v>2.7951840646575343</v>
      </c>
      <c r="E270" s="19">
        <f t="shared" si="29"/>
        <v>3.5926840646575346</v>
      </c>
      <c r="F270" s="19">
        <f t="shared" si="29"/>
        <v>4.3901840646575341</v>
      </c>
      <c r="G270" s="19">
        <f t="shared" si="30"/>
        <v>5.1876840646575353</v>
      </c>
      <c r="H270" s="19">
        <f t="shared" si="30"/>
        <v>5.9851840646575347</v>
      </c>
      <c r="I270" s="19">
        <f t="shared" si="31"/>
        <v>8.3826840646575338</v>
      </c>
      <c r="J270" s="19">
        <f t="shared" si="31"/>
        <v>9.180184064657535</v>
      </c>
      <c r="K270" s="19"/>
      <c r="L270" s="19"/>
      <c r="M270" s="19"/>
      <c r="N270" s="19"/>
      <c r="O270" s="19"/>
    </row>
    <row r="271" spans="2:15">
      <c r="B271" s="319" t="s">
        <v>194</v>
      </c>
      <c r="C271" s="19">
        <f t="shared" si="28"/>
        <v>1.86813064</v>
      </c>
      <c r="D271" s="19">
        <f t="shared" si="28"/>
        <v>1.89563064</v>
      </c>
      <c r="E271" s="19">
        <f t="shared" si="29"/>
        <v>1.9231306400000001</v>
      </c>
      <c r="F271" s="19">
        <f t="shared" si="29"/>
        <v>1.95063064</v>
      </c>
      <c r="G271" s="19">
        <f t="shared" si="30"/>
        <v>1.9781306400000001</v>
      </c>
      <c r="H271" s="19">
        <f t="shared" si="30"/>
        <v>2.0056306400000001</v>
      </c>
      <c r="I271" s="19">
        <f t="shared" si="31"/>
        <v>2.03313064</v>
      </c>
      <c r="J271" s="19">
        <f t="shared" si="31"/>
        <v>2.0606306400000003</v>
      </c>
      <c r="K271" s="19"/>
      <c r="L271" s="19"/>
      <c r="M271" s="19"/>
      <c r="N271" s="19"/>
      <c r="O271" s="19"/>
    </row>
    <row r="272" spans="2:15">
      <c r="B272" s="319" t="s">
        <v>195</v>
      </c>
      <c r="C272" s="19">
        <f t="shared" si="28"/>
        <v>0.38868406465753425</v>
      </c>
      <c r="D272" s="19">
        <f t="shared" si="28"/>
        <v>0.41618406465753427</v>
      </c>
      <c r="E272" s="19">
        <f t="shared" si="29"/>
        <v>2.0436840646575343</v>
      </c>
      <c r="F272" s="19">
        <f t="shared" si="29"/>
        <v>2.0711840646575341</v>
      </c>
      <c r="G272" s="19">
        <f t="shared" si="30"/>
        <v>2.0986840646575344</v>
      </c>
      <c r="H272" s="19">
        <f t="shared" si="30"/>
        <v>2.1261840646575343</v>
      </c>
      <c r="I272" s="19">
        <f t="shared" si="31"/>
        <v>0.55368406465753428</v>
      </c>
      <c r="J272" s="19">
        <f t="shared" si="31"/>
        <v>0.58118406465753425</v>
      </c>
      <c r="K272" s="19"/>
      <c r="L272" s="19"/>
      <c r="M272" s="19"/>
      <c r="N272" s="19"/>
      <c r="O272" s="19"/>
    </row>
    <row r="273" spans="2:28">
      <c r="B273" s="319" t="s">
        <v>196</v>
      </c>
      <c r="C273" s="19">
        <f t="shared" ref="C273:D286" si="32">R60</f>
        <v>0.95813063999999992</v>
      </c>
      <c r="D273" s="19">
        <f t="shared" si="32"/>
        <v>0.98563063999999989</v>
      </c>
      <c r="E273" s="19">
        <f t="shared" ref="E273:F287" si="33">T113</f>
        <v>1.01313064</v>
      </c>
      <c r="F273" s="19">
        <f t="shared" si="33"/>
        <v>1.0406306399999998</v>
      </c>
      <c r="G273" s="19">
        <f t="shared" ref="G273:H287" si="34">V166</f>
        <v>1.0681306399999999</v>
      </c>
      <c r="H273" s="19">
        <f t="shared" si="34"/>
        <v>1.09563064</v>
      </c>
      <c r="I273" s="19">
        <f t="shared" ref="I273:J287" si="35">X220</f>
        <v>1.1231306399999998</v>
      </c>
      <c r="J273" s="19">
        <f t="shared" si="35"/>
        <v>1.1506306399999999</v>
      </c>
      <c r="K273" s="19"/>
      <c r="L273" s="19"/>
      <c r="M273" s="19"/>
      <c r="N273" s="19"/>
      <c r="O273" s="19"/>
    </row>
    <row r="274" spans="2:28">
      <c r="B274" s="319" t="s">
        <v>197</v>
      </c>
      <c r="C274" s="19">
        <f t="shared" si="32"/>
        <v>0.92055342465753431</v>
      </c>
      <c r="D274" s="19">
        <f t="shared" si="32"/>
        <v>0.92055342465753431</v>
      </c>
      <c r="E274" s="19">
        <f t="shared" si="33"/>
        <v>0.92055342465753431</v>
      </c>
      <c r="F274" s="19">
        <f t="shared" si="33"/>
        <v>0.92055342465753431</v>
      </c>
      <c r="G274" s="19">
        <f t="shared" si="34"/>
        <v>0.92055342465753431</v>
      </c>
      <c r="H274" s="19">
        <f t="shared" si="34"/>
        <v>0.92055342465753431</v>
      </c>
      <c r="I274" s="19">
        <f t="shared" si="35"/>
        <v>0.92055342465753431</v>
      </c>
      <c r="J274" s="19">
        <f t="shared" si="35"/>
        <v>0.92055342465753431</v>
      </c>
      <c r="K274" s="19"/>
      <c r="L274" s="19"/>
      <c r="M274" s="19"/>
      <c r="N274" s="19"/>
      <c r="O274" s="19"/>
    </row>
    <row r="275" spans="2:28">
      <c r="B275" s="319" t="s">
        <v>198</v>
      </c>
      <c r="C275" s="19">
        <f t="shared" si="32"/>
        <v>0</v>
      </c>
      <c r="D275" s="19">
        <f t="shared" si="32"/>
        <v>0</v>
      </c>
      <c r="E275" s="19">
        <f t="shared" si="33"/>
        <v>0</v>
      </c>
      <c r="F275" s="19">
        <f t="shared" si="33"/>
        <v>0</v>
      </c>
      <c r="G275" s="19">
        <f t="shared" si="34"/>
        <v>0</v>
      </c>
      <c r="H275" s="19">
        <f t="shared" si="34"/>
        <v>0</v>
      </c>
      <c r="I275" s="19">
        <f t="shared" si="35"/>
        <v>0</v>
      </c>
      <c r="J275" s="19">
        <f t="shared" si="35"/>
        <v>0</v>
      </c>
      <c r="K275" s="19"/>
      <c r="L275" s="19"/>
      <c r="M275" s="19"/>
      <c r="N275" s="19"/>
      <c r="O275" s="19"/>
    </row>
    <row r="276" spans="2:28">
      <c r="B276" s="319" t="s">
        <v>199</v>
      </c>
      <c r="C276" s="19">
        <f t="shared" si="32"/>
        <v>0.12055342465753426</v>
      </c>
      <c r="D276" s="19">
        <f t="shared" si="32"/>
        <v>0.12055342465753426</v>
      </c>
      <c r="E276" s="19">
        <f t="shared" si="33"/>
        <v>0.12055342465753426</v>
      </c>
      <c r="F276" s="19">
        <f t="shared" si="33"/>
        <v>0.12055342465753426</v>
      </c>
      <c r="G276" s="19">
        <f t="shared" si="34"/>
        <v>0.12055342465753426</v>
      </c>
      <c r="H276" s="19">
        <f t="shared" si="34"/>
        <v>0.12055342465753426</v>
      </c>
      <c r="I276" s="19">
        <f t="shared" si="35"/>
        <v>0.12055342465753426</v>
      </c>
      <c r="J276" s="19">
        <f t="shared" si="35"/>
        <v>0.12055342465753426</v>
      </c>
      <c r="K276" s="19"/>
      <c r="L276" s="19"/>
      <c r="M276" s="19"/>
      <c r="N276" s="19"/>
      <c r="O276" s="19"/>
    </row>
    <row r="277" spans="2:28">
      <c r="B277" s="319" t="s">
        <v>200</v>
      </c>
      <c r="C277" s="19">
        <f t="shared" si="32"/>
        <v>0</v>
      </c>
      <c r="D277" s="19">
        <f t="shared" si="32"/>
        <v>0</v>
      </c>
      <c r="E277" s="19">
        <f t="shared" si="33"/>
        <v>0</v>
      </c>
      <c r="F277" s="19">
        <f t="shared" si="33"/>
        <v>0</v>
      </c>
      <c r="G277" s="19">
        <f t="shared" si="34"/>
        <v>0</v>
      </c>
      <c r="H277" s="19">
        <f t="shared" si="34"/>
        <v>0</v>
      </c>
      <c r="I277" s="19">
        <f t="shared" si="35"/>
        <v>0</v>
      </c>
      <c r="J277" s="19">
        <f t="shared" si="35"/>
        <v>0</v>
      </c>
      <c r="K277" s="19"/>
      <c r="L277" s="19"/>
      <c r="M277" s="19"/>
      <c r="N277" s="19"/>
      <c r="O277" s="19"/>
    </row>
    <row r="278" spans="2:28">
      <c r="B278" s="319" t="s">
        <v>201</v>
      </c>
      <c r="C278" s="19">
        <f t="shared" si="32"/>
        <v>0.12055342465753426</v>
      </c>
      <c r="D278" s="19">
        <f t="shared" si="32"/>
        <v>0.12055342465753426</v>
      </c>
      <c r="E278" s="19">
        <f t="shared" si="33"/>
        <v>0.12055342465753426</v>
      </c>
      <c r="F278" s="19">
        <f t="shared" si="33"/>
        <v>0.12055342465753426</v>
      </c>
      <c r="G278" s="19">
        <f t="shared" si="34"/>
        <v>0.12055342465753426</v>
      </c>
      <c r="H278" s="19">
        <f t="shared" si="34"/>
        <v>0.12055342465753426</v>
      </c>
      <c r="I278" s="19">
        <f t="shared" si="35"/>
        <v>0.12055342465753426</v>
      </c>
      <c r="J278" s="19">
        <f t="shared" si="35"/>
        <v>0.12055342465753426</v>
      </c>
      <c r="K278" s="19"/>
      <c r="L278" s="19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2:28">
      <c r="B279" s="319" t="s">
        <v>202</v>
      </c>
      <c r="C279" s="19">
        <f t="shared" si="32"/>
        <v>0</v>
      </c>
      <c r="D279" s="19">
        <f t="shared" si="32"/>
        <v>0</v>
      </c>
      <c r="E279" s="19">
        <f t="shared" si="33"/>
        <v>0</v>
      </c>
      <c r="F279" s="19">
        <f t="shared" si="33"/>
        <v>0</v>
      </c>
      <c r="G279" s="19">
        <f t="shared" si="34"/>
        <v>0</v>
      </c>
      <c r="H279" s="19">
        <f t="shared" si="34"/>
        <v>0</v>
      </c>
      <c r="I279" s="19">
        <f t="shared" si="35"/>
        <v>0</v>
      </c>
      <c r="J279" s="19">
        <f t="shared" si="35"/>
        <v>0</v>
      </c>
      <c r="K279" s="19"/>
      <c r="L279" s="19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2:28">
      <c r="B280" s="319" t="s">
        <v>203</v>
      </c>
      <c r="C280" s="19">
        <f t="shared" si="32"/>
        <v>0.12055342465753426</v>
      </c>
      <c r="D280" s="19">
        <f t="shared" si="32"/>
        <v>0.12055342465753426</v>
      </c>
      <c r="E280" s="19">
        <f t="shared" si="33"/>
        <v>0.12055342465753426</v>
      </c>
      <c r="F280" s="19">
        <f t="shared" si="33"/>
        <v>0.12055342465753426</v>
      </c>
      <c r="G280" s="19">
        <f t="shared" si="34"/>
        <v>0.12055342465753426</v>
      </c>
      <c r="H280" s="19">
        <f t="shared" si="34"/>
        <v>0.12055342465753426</v>
      </c>
      <c r="I280" s="19">
        <f t="shared" si="35"/>
        <v>0.12055342465753426</v>
      </c>
      <c r="J280" s="19">
        <f t="shared" si="35"/>
        <v>0.12055342465753426</v>
      </c>
      <c r="K280" s="19"/>
      <c r="L280" s="19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2:28">
      <c r="B281" s="319" t="s">
        <v>204</v>
      </c>
      <c r="C281" s="19">
        <f t="shared" si="32"/>
        <v>0</v>
      </c>
      <c r="D281" s="19">
        <f t="shared" si="32"/>
        <v>0</v>
      </c>
      <c r="E281" s="19">
        <f t="shared" si="33"/>
        <v>0</v>
      </c>
      <c r="F281" s="19">
        <f t="shared" si="33"/>
        <v>0</v>
      </c>
      <c r="G281" s="19">
        <f t="shared" si="34"/>
        <v>0</v>
      </c>
      <c r="H281" s="19">
        <f t="shared" si="34"/>
        <v>0</v>
      </c>
      <c r="I281" s="19">
        <f t="shared" si="35"/>
        <v>0</v>
      </c>
      <c r="J281" s="19">
        <f t="shared" si="35"/>
        <v>0</v>
      </c>
      <c r="K281" s="19"/>
      <c r="L281" s="19"/>
      <c r="M281" s="20"/>
      <c r="N281" s="321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2:28">
      <c r="B282" s="319" t="s">
        <v>205</v>
      </c>
      <c r="C282" s="19">
        <f t="shared" si="32"/>
        <v>0.12055342465753426</v>
      </c>
      <c r="D282" s="19">
        <f t="shared" si="32"/>
        <v>0.12055342465753426</v>
      </c>
      <c r="E282" s="19">
        <f t="shared" si="33"/>
        <v>0.12055342465753426</v>
      </c>
      <c r="F282" s="19">
        <f t="shared" si="33"/>
        <v>0.12055342465753426</v>
      </c>
      <c r="G282" s="19">
        <f t="shared" si="34"/>
        <v>0.12055342465753426</v>
      </c>
      <c r="H282" s="19">
        <f t="shared" si="34"/>
        <v>0.12055342465753426</v>
      </c>
      <c r="I282" s="19">
        <f t="shared" si="35"/>
        <v>0.12055342465753426</v>
      </c>
      <c r="J282" s="19">
        <f t="shared" si="35"/>
        <v>0.12055342465753426</v>
      </c>
      <c r="K282" s="19"/>
      <c r="L282" s="19"/>
      <c r="M282" s="20"/>
      <c r="N282" s="321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2:28">
      <c r="B283" s="319" t="s">
        <v>206</v>
      </c>
      <c r="C283" s="19">
        <f t="shared" si="32"/>
        <v>0</v>
      </c>
      <c r="D283" s="19">
        <f t="shared" si="32"/>
        <v>0</v>
      </c>
      <c r="E283" s="19">
        <f t="shared" si="33"/>
        <v>0</v>
      </c>
      <c r="F283" s="19">
        <f t="shared" si="33"/>
        <v>0</v>
      </c>
      <c r="G283" s="19">
        <f t="shared" si="34"/>
        <v>0</v>
      </c>
      <c r="H283" s="19">
        <f t="shared" si="34"/>
        <v>0</v>
      </c>
      <c r="I283" s="19">
        <f t="shared" si="35"/>
        <v>0</v>
      </c>
      <c r="J283" s="19">
        <f t="shared" si="35"/>
        <v>0</v>
      </c>
      <c r="K283" s="19"/>
      <c r="L283" s="19"/>
      <c r="M283" s="20"/>
      <c r="N283" s="321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2:28">
      <c r="B284" s="319" t="s">
        <v>207</v>
      </c>
      <c r="C284" s="19">
        <f t="shared" si="32"/>
        <v>0.12055342465753426</v>
      </c>
      <c r="D284" s="19">
        <f t="shared" si="32"/>
        <v>0.12055342465753426</v>
      </c>
      <c r="E284" s="19">
        <f t="shared" si="33"/>
        <v>0.12055342465753426</v>
      </c>
      <c r="F284" s="19">
        <f t="shared" si="33"/>
        <v>0.12055342465753426</v>
      </c>
      <c r="G284" s="19">
        <f t="shared" si="34"/>
        <v>0.12055342465753426</v>
      </c>
      <c r="H284" s="19">
        <f t="shared" si="34"/>
        <v>0.12055342465753426</v>
      </c>
      <c r="I284" s="19">
        <f t="shared" si="35"/>
        <v>0.12055342465753426</v>
      </c>
      <c r="J284" s="19">
        <f t="shared" si="35"/>
        <v>0.12055342465753426</v>
      </c>
      <c r="K284" s="19"/>
      <c r="L284" s="19"/>
      <c r="M284" s="20"/>
      <c r="N284" s="321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2:28">
      <c r="B285" s="319" t="s">
        <v>208</v>
      </c>
      <c r="C285" s="19">
        <f t="shared" si="32"/>
        <v>0</v>
      </c>
      <c r="D285" s="19">
        <f t="shared" si="32"/>
        <v>0</v>
      </c>
      <c r="E285" s="19">
        <f t="shared" si="33"/>
        <v>0</v>
      </c>
      <c r="F285" s="19">
        <f t="shared" si="33"/>
        <v>0</v>
      </c>
      <c r="G285" s="19">
        <f t="shared" si="34"/>
        <v>0</v>
      </c>
      <c r="H285" s="19">
        <f t="shared" si="34"/>
        <v>0</v>
      </c>
      <c r="I285" s="19">
        <f t="shared" si="35"/>
        <v>0</v>
      </c>
      <c r="J285" s="19">
        <f t="shared" si="35"/>
        <v>0</v>
      </c>
      <c r="K285" s="19"/>
      <c r="L285" s="19"/>
      <c r="M285" s="20"/>
      <c r="N285" s="321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2:28">
      <c r="B286" s="319" t="s">
        <v>209</v>
      </c>
      <c r="C286" s="19">
        <f t="shared" si="32"/>
        <v>0.60668406465753422</v>
      </c>
      <c r="D286" s="19">
        <f t="shared" si="32"/>
        <v>0.85218406465753427</v>
      </c>
      <c r="E286" s="19">
        <f t="shared" si="33"/>
        <v>1.0976840646575341</v>
      </c>
      <c r="F286" s="19">
        <f t="shared" si="33"/>
        <v>1.3431840646575344</v>
      </c>
      <c r="G286" s="19">
        <f t="shared" si="34"/>
        <v>1.5886840646575342</v>
      </c>
      <c r="H286" s="19">
        <f t="shared" si="34"/>
        <v>1.834184064657534</v>
      </c>
      <c r="I286" s="19">
        <f t="shared" si="35"/>
        <v>2.0796840646575343</v>
      </c>
      <c r="J286" s="19">
        <f t="shared" si="35"/>
        <v>2.3251840646575341</v>
      </c>
      <c r="K286" s="19"/>
      <c r="L286" s="19"/>
      <c r="M286" s="20"/>
      <c r="N286" s="321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2:28">
      <c r="B287" s="320" t="s">
        <v>210</v>
      </c>
      <c r="C287" s="19">
        <f>R74</f>
        <v>0.26613063999999997</v>
      </c>
      <c r="D287" s="19">
        <f>S74</f>
        <v>0.29163064</v>
      </c>
      <c r="E287" s="19">
        <f t="shared" si="33"/>
        <v>0.31713064000000002</v>
      </c>
      <c r="F287" s="19">
        <f t="shared" si="33"/>
        <v>0.34263063999999999</v>
      </c>
      <c r="G287" s="19">
        <f t="shared" si="34"/>
        <v>0.36813064000000001</v>
      </c>
      <c r="H287" s="19">
        <f t="shared" si="34"/>
        <v>0.39363064000000003</v>
      </c>
      <c r="I287" s="19">
        <f t="shared" si="35"/>
        <v>0.41913064</v>
      </c>
      <c r="J287" s="19">
        <f t="shared" si="35"/>
        <v>0.44463063999999997</v>
      </c>
      <c r="K287" s="19"/>
      <c r="L287" s="19"/>
      <c r="M287" s="20"/>
      <c r="N287" s="321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2:28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20"/>
      <c r="N288" s="321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2:28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20"/>
      <c r="N289" s="321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2:28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20"/>
      <c r="N290" s="321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2:28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20"/>
      <c r="N291" s="321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2:28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20"/>
      <c r="N292" s="321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2:28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20"/>
      <c r="N293" s="321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2:28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20"/>
      <c r="N294" s="321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2:28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20"/>
      <c r="N295" s="321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2:28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20"/>
      <c r="N296" s="321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2:28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20"/>
      <c r="N297" s="321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2:28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0"/>
      <c r="N298" s="321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2:28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20"/>
      <c r="N299" s="321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2:28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20"/>
      <c r="N300" s="321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2:28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20"/>
      <c r="N301" s="321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2:28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20"/>
      <c r="N302" s="321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2:28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0"/>
      <c r="N303" s="321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2:28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20"/>
      <c r="N304" s="321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2:28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20"/>
      <c r="N305" s="321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2:28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20"/>
      <c r="N306" s="321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2:28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0"/>
      <c r="N307" s="321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2:28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20"/>
      <c r="N308" s="321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2:28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20"/>
      <c r="N309" s="321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2:28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20"/>
      <c r="N310" s="321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2:28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20"/>
      <c r="N311" s="321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2:28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20"/>
      <c r="N312" s="321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2:28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20"/>
      <c r="N313" s="321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2:28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20"/>
      <c r="N314" s="321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2:28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20"/>
      <c r="N315" s="321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2:28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20"/>
      <c r="N316" s="321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2:28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20"/>
      <c r="N317" s="321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2:28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0"/>
      <c r="N318" s="321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2:28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20"/>
      <c r="N319" s="321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2:28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20"/>
      <c r="N320" s="321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2:28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20"/>
      <c r="N321" s="321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2:28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20"/>
      <c r="N322" s="321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2:28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321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2:28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20"/>
      <c r="N324" s="321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2:28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20"/>
      <c r="N325" s="321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2:28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20"/>
      <c r="N326" s="321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2:28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20"/>
      <c r="N327" s="321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2:28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20"/>
      <c r="N328" s="321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2:28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2:28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</sheetData>
  <mergeCells count="22">
    <mergeCell ref="F185:F186"/>
    <mergeCell ref="L185:L186"/>
    <mergeCell ref="B12:B20"/>
    <mergeCell ref="F25:F26"/>
    <mergeCell ref="L25:L26"/>
    <mergeCell ref="F78:F79"/>
    <mergeCell ref="L78:L79"/>
    <mergeCell ref="F131:F132"/>
    <mergeCell ref="L131:L132"/>
    <mergeCell ref="C16:D17"/>
    <mergeCell ref="E16:H17"/>
    <mergeCell ref="I16:I17"/>
    <mergeCell ref="J16:J17"/>
    <mergeCell ref="C19:D20"/>
    <mergeCell ref="E19:H20"/>
    <mergeCell ref="I19:I20"/>
    <mergeCell ref="L6:L7"/>
    <mergeCell ref="E1:H1"/>
    <mergeCell ref="B3:B9"/>
    <mergeCell ref="I6:I7"/>
    <mergeCell ref="J6:J7"/>
    <mergeCell ref="K6:K7"/>
  </mergeCells>
  <dataValidations count="1">
    <dataValidation type="whole" allowBlank="1" showInputMessage="1" showErrorMessage="1" sqref="E183 E129 E23 E76">
      <formula1>1</formula1>
      <formula2>10</formula2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421"/>
  <sheetViews>
    <sheetView topLeftCell="A4" zoomScale="63" zoomScaleNormal="63" workbookViewId="0">
      <selection activeCell="E23" sqref="E23"/>
    </sheetView>
  </sheetViews>
  <sheetFormatPr defaultRowHeight="15"/>
  <cols>
    <col min="1" max="1" width="9.140625" style="19"/>
    <col min="2" max="2" width="13.85546875" customWidth="1"/>
    <col min="9" max="9" width="15.28515625" customWidth="1"/>
    <col min="10" max="10" width="16.85546875" customWidth="1"/>
    <col min="11" max="11" width="9.5703125" bestFit="1" customWidth="1"/>
    <col min="12" max="12" width="15.42578125" customWidth="1"/>
    <col min="13" max="13" width="11.7109375" customWidth="1"/>
    <col min="15" max="15" width="17.42578125" customWidth="1"/>
    <col min="16" max="17" width="9.140625" style="19"/>
    <col min="18" max="18" width="14.85546875" style="19" customWidth="1"/>
    <col min="19" max="19" width="16.28515625" style="19" customWidth="1"/>
    <col min="20" max="29" width="9.140625" style="19"/>
  </cols>
  <sheetData>
    <row r="1" spans="1:29" ht="15" customHeight="1">
      <c r="A1" s="322"/>
      <c r="B1" s="166" t="s">
        <v>27</v>
      </c>
      <c r="C1" s="167" t="s">
        <v>28</v>
      </c>
      <c r="D1" s="168"/>
      <c r="E1" s="421"/>
      <c r="F1" s="422"/>
      <c r="G1" s="422"/>
      <c r="H1" s="423"/>
      <c r="I1" s="302" t="s">
        <v>136</v>
      </c>
      <c r="J1" s="169" t="s">
        <v>145</v>
      </c>
      <c r="K1" s="169" t="s">
        <v>149</v>
      </c>
      <c r="L1" s="222" t="s">
        <v>212</v>
      </c>
      <c r="M1" s="2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9" ht="15.75" thickBot="1">
      <c r="A2" s="322"/>
      <c r="B2" s="170"/>
      <c r="C2" s="171"/>
      <c r="D2" s="172"/>
      <c r="E2" s="173"/>
      <c r="F2" s="173"/>
      <c r="G2" s="173"/>
      <c r="H2" s="173"/>
      <c r="I2" s="174" t="s">
        <v>137</v>
      </c>
      <c r="J2" s="175" t="s">
        <v>21</v>
      </c>
      <c r="K2" s="175" t="s">
        <v>148</v>
      </c>
      <c r="L2" s="175" t="s">
        <v>148</v>
      </c>
      <c r="M2" s="175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</row>
    <row r="3" spans="1:29">
      <c r="A3" s="322"/>
      <c r="B3" s="430" t="s">
        <v>146</v>
      </c>
      <c r="C3" s="257" t="s">
        <v>30</v>
      </c>
      <c r="D3" s="209"/>
      <c r="E3" s="208"/>
      <c r="F3" s="208"/>
      <c r="G3" s="258"/>
      <c r="H3" s="258"/>
      <c r="I3" s="259"/>
      <c r="J3" s="260"/>
      <c r="K3" s="261">
        <v>1</v>
      </c>
      <c r="L3" s="261">
        <f>K3</f>
        <v>1</v>
      </c>
      <c r="M3" s="261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</row>
    <row r="4" spans="1:29">
      <c r="A4" s="322"/>
      <c r="B4" s="431"/>
      <c r="C4" s="237" t="s">
        <v>160</v>
      </c>
      <c r="D4" s="233"/>
      <c r="E4" s="196"/>
      <c r="F4" s="196"/>
      <c r="G4" s="234"/>
      <c r="H4" s="234"/>
      <c r="I4" s="255"/>
      <c r="J4" s="250">
        <f>K4*0.333</f>
        <v>0.49950000000000006</v>
      </c>
      <c r="K4" s="235">
        <v>1.5</v>
      </c>
      <c r="L4" s="235">
        <f>J4/0.5</f>
        <v>0.99900000000000011</v>
      </c>
      <c r="M4" s="235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</row>
    <row r="5" spans="1:29" s="224" customFormat="1" ht="16.5" customHeight="1">
      <c r="A5" s="322"/>
      <c r="B5" s="431"/>
      <c r="C5" s="177" t="s">
        <v>20</v>
      </c>
      <c r="D5" s="209"/>
      <c r="E5" s="208"/>
      <c r="F5" s="208"/>
      <c r="G5" s="258"/>
      <c r="H5" s="258"/>
      <c r="I5" s="262"/>
      <c r="J5" s="263">
        <f>'kWh per year'!C5/365</f>
        <v>0.79780821917808231</v>
      </c>
      <c r="K5" s="264"/>
      <c r="L5" s="264">
        <f>J5/0.5</f>
        <v>1.5956164383561646</v>
      </c>
      <c r="M5" s="264"/>
      <c r="N5" s="324"/>
      <c r="O5" s="325"/>
      <c r="P5" s="324"/>
      <c r="Q5" s="324"/>
      <c r="R5" s="324"/>
      <c r="S5" s="326"/>
      <c r="T5" s="324"/>
      <c r="U5" s="324"/>
      <c r="V5" s="324"/>
      <c r="W5" s="324"/>
      <c r="X5" s="324"/>
      <c r="Y5" s="324"/>
      <c r="Z5" s="327"/>
      <c r="AA5" s="327"/>
      <c r="AB5" s="327"/>
      <c r="AC5" s="327"/>
    </row>
    <row r="6" spans="1:29">
      <c r="A6" s="322"/>
      <c r="B6" s="431"/>
      <c r="C6" s="243" t="s">
        <v>32</v>
      </c>
      <c r="D6" s="244"/>
      <c r="E6" s="245"/>
      <c r="F6" s="245"/>
      <c r="G6" s="246"/>
      <c r="H6" s="246"/>
      <c r="I6" s="426">
        <f>'kWh per year'!C3/365</f>
        <v>0.72332054794520551</v>
      </c>
      <c r="J6" s="416">
        <f>I6/12</f>
        <v>6.0276712328767128E-2</v>
      </c>
      <c r="K6" s="416"/>
      <c r="L6" s="416">
        <f>J6/0.5</f>
        <v>0.12055342465753426</v>
      </c>
      <c r="M6" s="247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</row>
    <row r="7" spans="1:29">
      <c r="A7" s="322"/>
      <c r="B7" s="431"/>
      <c r="C7" s="248"/>
      <c r="D7" s="238"/>
      <c r="E7" s="239"/>
      <c r="F7" s="239"/>
      <c r="G7" s="240"/>
      <c r="H7" s="240"/>
      <c r="I7" s="427"/>
      <c r="J7" s="417"/>
      <c r="K7" s="417"/>
      <c r="L7" s="417"/>
      <c r="M7" s="249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9">
      <c r="A8" s="322"/>
      <c r="B8" s="431"/>
      <c r="C8" s="178" t="s">
        <v>33</v>
      </c>
      <c r="D8" s="265"/>
      <c r="E8" s="266"/>
      <c r="F8" s="266"/>
      <c r="G8" s="267"/>
      <c r="H8" s="267"/>
      <c r="I8" s="268">
        <f>'kWh per year'!C6/365</f>
        <v>0.16126128000000001</v>
      </c>
      <c r="J8" s="269">
        <f>I8/4</f>
        <v>4.0315320000000002E-2</v>
      </c>
      <c r="K8" s="269"/>
      <c r="L8" s="269">
        <f>J8/0.5</f>
        <v>8.0630640000000003E-2</v>
      </c>
      <c r="M8" s="269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9">
      <c r="A9" s="322"/>
      <c r="B9" s="431"/>
      <c r="C9" s="243" t="s">
        <v>34</v>
      </c>
      <c r="D9" s="244"/>
      <c r="E9" s="245"/>
      <c r="F9" s="245"/>
      <c r="G9" s="246"/>
      <c r="H9" s="246"/>
      <c r="I9" s="241">
        <f>'kWh per year'!C4/365</f>
        <v>0.7978082191780822</v>
      </c>
      <c r="J9" s="236">
        <f>'EU energy label'!J26</f>
        <v>0.8</v>
      </c>
      <c r="K9" s="236"/>
      <c r="L9" s="236">
        <v>0.69</v>
      </c>
      <c r="M9" s="236" t="s">
        <v>211</v>
      </c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</row>
    <row r="10" spans="1:29">
      <c r="A10" s="322"/>
      <c r="B10" s="303"/>
      <c r="C10" s="248"/>
      <c r="D10" s="238"/>
      <c r="E10" s="239"/>
      <c r="F10" s="239"/>
      <c r="G10" s="240"/>
      <c r="H10" s="240"/>
      <c r="I10" s="253"/>
      <c r="J10" s="304"/>
      <c r="K10" s="304"/>
      <c r="L10" s="304">
        <v>0.8</v>
      </c>
      <c r="M10" s="240" t="s">
        <v>162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</row>
    <row r="11" spans="1:29">
      <c r="A11" s="322"/>
      <c r="B11" s="303"/>
      <c r="C11" s="179" t="s">
        <v>31</v>
      </c>
      <c r="D11" s="291"/>
      <c r="E11" s="292"/>
      <c r="F11" s="292"/>
      <c r="G11" s="293"/>
      <c r="H11" s="293"/>
      <c r="I11" s="294"/>
      <c r="J11" s="295">
        <f>'EU energy label'!I61</f>
        <v>0.94499999999999995</v>
      </c>
      <c r="K11" s="295"/>
      <c r="L11" s="295">
        <f>J11/0.5</f>
        <v>1.89</v>
      </c>
      <c r="M11" s="296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</row>
    <row r="12" spans="1:29">
      <c r="A12" s="323"/>
      <c r="B12" s="418" t="s">
        <v>147</v>
      </c>
      <c r="C12" s="194" t="s">
        <v>35</v>
      </c>
      <c r="D12" s="225"/>
      <c r="E12" s="270"/>
      <c r="F12" s="270"/>
      <c r="G12" s="271"/>
      <c r="H12" s="271"/>
      <c r="I12" s="272">
        <f>'kWh per year'!C8/365</f>
        <v>0.54849315068493154</v>
      </c>
      <c r="J12" s="273">
        <f>'EU energy label'!B61</f>
        <v>0.11</v>
      </c>
      <c r="K12" s="273"/>
      <c r="L12" s="273"/>
      <c r="M12" s="358"/>
      <c r="N12" s="19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</row>
    <row r="13" spans="1:29">
      <c r="A13" s="322"/>
      <c r="B13" s="419"/>
      <c r="C13" s="203"/>
      <c r="D13" s="274"/>
      <c r="E13" s="203"/>
      <c r="F13" s="203"/>
      <c r="G13" s="275"/>
      <c r="H13" s="275"/>
      <c r="I13" s="205"/>
      <c r="J13" s="276"/>
      <c r="K13" s="276"/>
      <c r="L13" s="277">
        <f>J12/0.5</f>
        <v>0.22</v>
      </c>
      <c r="M13" s="278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</row>
    <row r="14" spans="1:29">
      <c r="A14" s="322"/>
      <c r="B14" s="419"/>
      <c r="C14" s="243" t="s">
        <v>36</v>
      </c>
      <c r="D14" s="244"/>
      <c r="E14" s="245"/>
      <c r="F14" s="245"/>
      <c r="G14" s="246"/>
      <c r="H14" s="246"/>
      <c r="I14" s="254">
        <f>'EU energy label'!D95</f>
        <v>0.15342465753424658</v>
      </c>
      <c r="J14" s="356"/>
      <c r="K14" s="356">
        <v>2.5499999999999998E-2</v>
      </c>
      <c r="L14" s="356"/>
      <c r="M14" s="24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</row>
    <row r="15" spans="1:29">
      <c r="A15" s="322"/>
      <c r="B15" s="419"/>
      <c r="C15" s="248"/>
      <c r="D15" s="238"/>
      <c r="E15" s="239"/>
      <c r="F15" s="239"/>
      <c r="G15" s="240"/>
      <c r="H15" s="240"/>
      <c r="I15" s="253"/>
      <c r="J15" s="357"/>
      <c r="K15" s="364"/>
      <c r="L15" s="364">
        <f>K14</f>
        <v>2.5499999999999998E-2</v>
      </c>
      <c r="M15" s="364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</row>
    <row r="16" spans="1:29">
      <c r="A16" s="322"/>
      <c r="B16" s="419"/>
      <c r="C16" s="432" t="s">
        <v>141</v>
      </c>
      <c r="D16" s="433"/>
      <c r="E16" s="408"/>
      <c r="F16" s="409"/>
      <c r="G16" s="409"/>
      <c r="H16" s="410"/>
      <c r="I16" s="409"/>
      <c r="J16" s="390"/>
      <c r="K16" s="367"/>
      <c r="L16" s="367"/>
      <c r="M16" s="367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</row>
    <row r="17" spans="1:25">
      <c r="A17" s="322"/>
      <c r="B17" s="419"/>
      <c r="C17" s="434"/>
      <c r="D17" s="435"/>
      <c r="E17" s="411"/>
      <c r="F17" s="412"/>
      <c r="G17" s="412"/>
      <c r="H17" s="413"/>
      <c r="I17" s="412"/>
      <c r="J17" s="391"/>
      <c r="K17" s="357">
        <v>1.6</v>
      </c>
      <c r="L17" s="357">
        <f>K17</f>
        <v>1.6</v>
      </c>
      <c r="M17" s="368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</row>
    <row r="18" spans="1:25">
      <c r="A18" s="322"/>
      <c r="B18" s="419"/>
      <c r="C18" s="279" t="s">
        <v>140</v>
      </c>
      <c r="D18" s="280"/>
      <c r="E18" s="281"/>
      <c r="F18" s="281"/>
      <c r="G18" s="282"/>
      <c r="H18" s="282"/>
      <c r="I18" s="283"/>
      <c r="J18" s="360">
        <v>1.2E-2</v>
      </c>
      <c r="K18" s="284"/>
      <c r="L18" s="366">
        <f>J18/3/2</f>
        <v>2E-3</v>
      </c>
      <c r="M18" s="365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</row>
    <row r="19" spans="1:25">
      <c r="A19" s="322"/>
      <c r="B19" s="419"/>
      <c r="C19" s="392" t="s">
        <v>159</v>
      </c>
      <c r="D19" s="393"/>
      <c r="E19" s="396"/>
      <c r="F19" s="397"/>
      <c r="G19" s="397"/>
      <c r="H19" s="436"/>
      <c r="I19" s="438"/>
      <c r="J19" s="356">
        <f>K19*0.25</f>
        <v>0.27500000000000002</v>
      </c>
      <c r="K19" s="356">
        <v>1.1000000000000001</v>
      </c>
      <c r="L19" s="356">
        <f>J19/0.5</f>
        <v>0.55000000000000004</v>
      </c>
      <c r="M19" s="356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25">
      <c r="A20" s="322"/>
      <c r="B20" s="420"/>
      <c r="C20" s="394"/>
      <c r="D20" s="395"/>
      <c r="E20" s="398"/>
      <c r="F20" s="399"/>
      <c r="G20" s="399"/>
      <c r="H20" s="437"/>
      <c r="I20" s="439"/>
      <c r="J20" s="180"/>
      <c r="K20" s="219"/>
      <c r="L20" s="219"/>
      <c r="M20" s="357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25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</row>
    <row r="22" spans="1:25">
      <c r="A22" s="322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 t="s">
        <v>214</v>
      </c>
      <c r="S22" s="322" t="s">
        <v>213</v>
      </c>
      <c r="T22" s="322"/>
      <c r="U22" s="322"/>
      <c r="V22" s="322"/>
      <c r="W22" s="322"/>
      <c r="X22" s="322"/>
      <c r="Y22" s="322"/>
    </row>
    <row r="23" spans="1:25">
      <c r="A23" s="322"/>
      <c r="B23" s="322"/>
      <c r="C23" s="322"/>
      <c r="D23" s="322"/>
      <c r="E23" s="369">
        <v>1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25">
      <c r="A24" s="322"/>
      <c r="B24" s="330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>
        <v>1</v>
      </c>
      <c r="S24" s="322">
        <v>2</v>
      </c>
      <c r="T24" s="322"/>
      <c r="U24" s="322"/>
      <c r="V24" s="322"/>
      <c r="W24" s="322"/>
      <c r="X24" s="322"/>
      <c r="Y24" s="322"/>
    </row>
    <row r="25" spans="1:25">
      <c r="A25" s="322"/>
      <c r="B25" s="181" t="s">
        <v>37</v>
      </c>
      <c r="C25" s="210" t="s">
        <v>38</v>
      </c>
      <c r="D25" s="182" t="s">
        <v>39</v>
      </c>
      <c r="E25" s="287" t="s">
        <v>40</v>
      </c>
      <c r="F25" s="400" t="s">
        <v>142</v>
      </c>
      <c r="G25" s="182" t="s">
        <v>33</v>
      </c>
      <c r="H25" s="182" t="s">
        <v>41</v>
      </c>
      <c r="I25" s="183" t="s">
        <v>42</v>
      </c>
      <c r="J25" s="184" t="s">
        <v>43</v>
      </c>
      <c r="K25" s="183" t="s">
        <v>143</v>
      </c>
      <c r="L25" s="402" t="s">
        <v>144</v>
      </c>
      <c r="M25" s="206" t="s">
        <v>139</v>
      </c>
      <c r="N25" s="184" t="s">
        <v>157</v>
      </c>
      <c r="O25" s="215" t="s">
        <v>158</v>
      </c>
      <c r="P25" s="321"/>
      <c r="Q25" s="322"/>
      <c r="R25" s="322"/>
      <c r="S25" s="322"/>
      <c r="T25" s="322"/>
      <c r="U25" s="322"/>
      <c r="V25" s="322"/>
      <c r="W25" s="322"/>
      <c r="X25" s="322"/>
      <c r="Y25" s="322"/>
    </row>
    <row r="26" spans="1:25">
      <c r="A26" s="322"/>
      <c r="B26" s="185"/>
      <c r="C26" s="211"/>
      <c r="D26" s="186"/>
      <c r="E26" s="288" t="s">
        <v>39</v>
      </c>
      <c r="F26" s="401"/>
      <c r="G26" s="186"/>
      <c r="H26" s="186"/>
      <c r="I26" s="187"/>
      <c r="J26" s="188"/>
      <c r="K26" s="187"/>
      <c r="L26" s="403"/>
      <c r="M26" s="207"/>
      <c r="N26" s="188"/>
      <c r="O26" s="216"/>
      <c r="P26" s="321"/>
      <c r="Q26" s="322"/>
      <c r="R26" s="322"/>
      <c r="S26" s="322"/>
      <c r="T26" s="322"/>
      <c r="U26" s="322"/>
      <c r="V26" s="322"/>
      <c r="W26" s="322"/>
      <c r="X26" s="322"/>
      <c r="Y26" s="322"/>
    </row>
    <row r="27" spans="1:25">
      <c r="A27" s="322"/>
      <c r="B27" s="189" t="s">
        <v>163</v>
      </c>
      <c r="C27" s="212"/>
      <c r="D27" s="190">
        <v>0</v>
      </c>
      <c r="E27" s="289"/>
      <c r="F27" s="192">
        <f>$L$6</f>
        <v>0.12055342465753426</v>
      </c>
      <c r="G27" s="190"/>
      <c r="H27" s="193"/>
      <c r="I27" s="194"/>
      <c r="J27" s="195"/>
      <c r="K27" s="194"/>
      <c r="L27" s="195"/>
      <c r="M27" s="208"/>
      <c r="N27" s="195"/>
      <c r="O27" s="217"/>
      <c r="P27" s="196"/>
      <c r="Q27" s="322"/>
      <c r="R27" s="322">
        <f>SUM(C27:O27)</f>
        <v>0.12055342465753426</v>
      </c>
      <c r="S27" s="322">
        <f t="shared" ref="S27:S74" si="0">(E27+C27+O27+D27+F27+G27+H27++M27)+($S$24*(N27+I27+J27+L27)+K27)</f>
        <v>0.12055342465753426</v>
      </c>
      <c r="T27" s="322"/>
      <c r="U27" s="322"/>
      <c r="V27" s="322"/>
      <c r="W27" s="322"/>
      <c r="X27" s="328"/>
      <c r="Y27" s="322"/>
    </row>
    <row r="28" spans="1:25">
      <c r="A28" s="322"/>
      <c r="B28" s="189" t="s">
        <v>164</v>
      </c>
      <c r="C28" s="212"/>
      <c r="D28" s="190">
        <v>0</v>
      </c>
      <c r="E28" s="289"/>
      <c r="F28" s="192"/>
      <c r="G28" s="190"/>
      <c r="H28" s="193"/>
      <c r="I28" s="194"/>
      <c r="J28" s="195"/>
      <c r="K28" s="194"/>
      <c r="L28" s="195"/>
      <c r="M28" s="208"/>
      <c r="N28" s="195"/>
      <c r="O28" s="217"/>
      <c r="P28" s="196"/>
      <c r="Q28" s="322"/>
      <c r="R28" s="322">
        <f t="shared" ref="R28:R74" si="1">SUM(C28:O28)</f>
        <v>0</v>
      </c>
      <c r="S28" s="322">
        <f t="shared" si="0"/>
        <v>0</v>
      </c>
      <c r="T28" s="322"/>
      <c r="U28" s="322"/>
      <c r="V28" s="322"/>
      <c r="W28" s="322"/>
      <c r="X28" s="328"/>
      <c r="Y28" s="322"/>
    </row>
    <row r="29" spans="1:25">
      <c r="A29" s="322"/>
      <c r="B29" s="189" t="s">
        <v>165</v>
      </c>
      <c r="C29" s="212"/>
      <c r="D29" s="190">
        <v>0</v>
      </c>
      <c r="E29" s="289"/>
      <c r="F29" s="192">
        <f>$L$6</f>
        <v>0.12055342465753426</v>
      </c>
      <c r="G29" s="190"/>
      <c r="H29" s="193"/>
      <c r="I29" s="194"/>
      <c r="J29" s="195"/>
      <c r="K29" s="194"/>
      <c r="L29" s="195"/>
      <c r="M29" s="208"/>
      <c r="N29" s="195"/>
      <c r="O29" s="217"/>
      <c r="P29" s="196"/>
      <c r="Q29" s="322"/>
      <c r="R29" s="322">
        <f t="shared" si="1"/>
        <v>0.12055342465753426</v>
      </c>
      <c r="S29" s="322">
        <f t="shared" si="0"/>
        <v>0.12055342465753426</v>
      </c>
      <c r="T29" s="322"/>
      <c r="U29" s="322"/>
      <c r="V29" s="322"/>
      <c r="W29" s="322"/>
      <c r="X29" s="328"/>
      <c r="Y29" s="322"/>
    </row>
    <row r="30" spans="1:25">
      <c r="A30" s="322"/>
      <c r="B30" s="189" t="s">
        <v>166</v>
      </c>
      <c r="C30" s="212"/>
      <c r="D30" s="190">
        <v>0</v>
      </c>
      <c r="E30" s="289"/>
      <c r="F30" s="192"/>
      <c r="G30" s="190"/>
      <c r="H30" s="193"/>
      <c r="I30" s="194"/>
      <c r="J30" s="195"/>
      <c r="K30" s="194"/>
      <c r="L30" s="195"/>
      <c r="M30" s="208"/>
      <c r="N30" s="195"/>
      <c r="O30" s="217"/>
      <c r="P30" s="196"/>
      <c r="Q30" s="322"/>
      <c r="R30" s="322">
        <f t="shared" si="1"/>
        <v>0</v>
      </c>
      <c r="S30" s="322">
        <f t="shared" si="0"/>
        <v>0</v>
      </c>
      <c r="T30" s="322"/>
      <c r="U30" s="322"/>
      <c r="V30" s="322"/>
      <c r="W30" s="322"/>
      <c r="X30" s="328"/>
      <c r="Y30" s="322"/>
    </row>
    <row r="31" spans="1:25">
      <c r="A31" s="322"/>
      <c r="B31" s="189" t="s">
        <v>167</v>
      </c>
      <c r="C31" s="212"/>
      <c r="D31" s="190">
        <v>0</v>
      </c>
      <c r="E31" s="289"/>
      <c r="F31" s="192">
        <f>$L$6</f>
        <v>0.12055342465753426</v>
      </c>
      <c r="G31" s="190"/>
      <c r="H31" s="193"/>
      <c r="I31" s="194"/>
      <c r="J31" s="197"/>
      <c r="K31" s="194"/>
      <c r="L31" s="195"/>
      <c r="M31" s="208"/>
      <c r="N31" s="195"/>
      <c r="O31" s="217"/>
      <c r="P31" s="196"/>
      <c r="Q31" s="322"/>
      <c r="R31" s="322">
        <f t="shared" si="1"/>
        <v>0.12055342465753426</v>
      </c>
      <c r="S31" s="322">
        <f t="shared" si="0"/>
        <v>0.12055342465753426</v>
      </c>
      <c r="T31" s="322"/>
      <c r="U31" s="322"/>
      <c r="V31" s="322"/>
      <c r="W31" s="322"/>
      <c r="X31" s="328"/>
      <c r="Y31" s="322"/>
    </row>
    <row r="32" spans="1:25">
      <c r="A32" s="322"/>
      <c r="B32" s="189" t="s">
        <v>168</v>
      </c>
      <c r="C32" s="212"/>
      <c r="D32" s="190">
        <v>0</v>
      </c>
      <c r="E32" s="289"/>
      <c r="F32" s="192"/>
      <c r="G32" s="190"/>
      <c r="H32" s="193"/>
      <c r="I32" s="194"/>
      <c r="J32" s="195"/>
      <c r="K32" s="194"/>
      <c r="L32" s="195"/>
      <c r="M32" s="208"/>
      <c r="N32" s="195"/>
      <c r="O32" s="217"/>
      <c r="P32" s="196"/>
      <c r="Q32" s="322"/>
      <c r="R32" s="322">
        <f t="shared" si="1"/>
        <v>0</v>
      </c>
      <c r="S32" s="322">
        <f t="shared" si="0"/>
        <v>0</v>
      </c>
      <c r="T32" s="322"/>
      <c r="U32" s="322"/>
      <c r="V32" s="322"/>
      <c r="W32" s="322"/>
      <c r="X32" s="328"/>
      <c r="Y32" s="322"/>
    </row>
    <row r="33" spans="1:25">
      <c r="A33" s="322"/>
      <c r="B33" s="189" t="s">
        <v>169</v>
      </c>
      <c r="C33" s="212"/>
      <c r="D33" s="190">
        <v>0</v>
      </c>
      <c r="E33" s="289"/>
      <c r="F33" s="192">
        <f>$L$6</f>
        <v>0.12055342465753426</v>
      </c>
      <c r="G33" s="190"/>
      <c r="H33" s="193"/>
      <c r="I33" s="194"/>
      <c r="J33" s="195"/>
      <c r="K33" s="194"/>
      <c r="L33" s="195"/>
      <c r="M33" s="208"/>
      <c r="N33" s="195"/>
      <c r="O33" s="217"/>
      <c r="P33" s="196"/>
      <c r="Q33" s="322"/>
      <c r="R33" s="322">
        <f t="shared" si="1"/>
        <v>0.12055342465753426</v>
      </c>
      <c r="S33" s="322">
        <f t="shared" si="0"/>
        <v>0.12055342465753426</v>
      </c>
      <c r="T33" s="322"/>
      <c r="U33" s="322"/>
      <c r="V33" s="322"/>
      <c r="W33" s="322"/>
      <c r="X33" s="328"/>
      <c r="Y33" s="322"/>
    </row>
    <row r="34" spans="1:25">
      <c r="A34" s="322"/>
      <c r="B34" s="189" t="s">
        <v>170</v>
      </c>
      <c r="C34" s="212"/>
      <c r="D34" s="190">
        <v>0</v>
      </c>
      <c r="E34" s="289"/>
      <c r="F34" s="192"/>
      <c r="G34" s="192"/>
      <c r="H34" s="193"/>
      <c r="I34" s="198"/>
      <c r="J34" s="197"/>
      <c r="K34" s="194"/>
      <c r="L34" s="195"/>
      <c r="M34" s="190"/>
      <c r="N34" s="225"/>
      <c r="O34" s="217"/>
      <c r="P34" s="196"/>
      <c r="Q34" s="322"/>
      <c r="R34" s="322">
        <f t="shared" si="1"/>
        <v>0</v>
      </c>
      <c r="S34" s="322">
        <f t="shared" si="0"/>
        <v>0</v>
      </c>
      <c r="T34" s="322"/>
      <c r="U34" s="322"/>
      <c r="V34" s="322"/>
      <c r="W34" s="322"/>
      <c r="X34" s="328"/>
      <c r="Y34" s="322"/>
    </row>
    <row r="35" spans="1:25">
      <c r="A35" s="322"/>
      <c r="B35" s="189" t="s">
        <v>171</v>
      </c>
      <c r="C35" s="212"/>
      <c r="D35" s="190">
        <v>0</v>
      </c>
      <c r="E35" s="289"/>
      <c r="F35" s="192">
        <f>$L$6</f>
        <v>0.12055342465753426</v>
      </c>
      <c r="G35" s="192"/>
      <c r="H35" s="193"/>
      <c r="I35" s="198"/>
      <c r="J35" s="197"/>
      <c r="K35" s="194"/>
      <c r="L35" s="195"/>
      <c r="M35" s="190"/>
      <c r="N35" s="191"/>
      <c r="O35" s="217"/>
      <c r="P35" s="196"/>
      <c r="Q35" s="322"/>
      <c r="R35" s="322">
        <f t="shared" si="1"/>
        <v>0.12055342465753426</v>
      </c>
      <c r="S35" s="322">
        <f t="shared" si="0"/>
        <v>0.12055342465753426</v>
      </c>
      <c r="T35" s="322"/>
      <c r="U35" s="322"/>
      <c r="V35" s="322"/>
      <c r="W35" s="322"/>
      <c r="X35" s="328"/>
      <c r="Y35" s="322"/>
    </row>
    <row r="36" spans="1:25">
      <c r="A36" s="322"/>
      <c r="B36" s="189" t="s">
        <v>172</v>
      </c>
      <c r="C36" s="212"/>
      <c r="D36" s="190">
        <v>0</v>
      </c>
      <c r="E36" s="289"/>
      <c r="F36" s="192"/>
      <c r="G36" s="192"/>
      <c r="H36" s="193"/>
      <c r="I36" s="198"/>
      <c r="J36" s="197"/>
      <c r="K36" s="200"/>
      <c r="L36" s="195"/>
      <c r="M36" s="190"/>
      <c r="N36" s="225"/>
      <c r="O36" s="217"/>
      <c r="P36" s="196"/>
      <c r="Q36" s="322"/>
      <c r="R36" s="322">
        <f t="shared" si="1"/>
        <v>0</v>
      </c>
      <c r="S36" s="322">
        <f t="shared" si="0"/>
        <v>0</v>
      </c>
      <c r="T36" s="322"/>
      <c r="U36" s="322"/>
      <c r="V36" s="322"/>
      <c r="W36" s="322"/>
      <c r="X36" s="328"/>
      <c r="Y36" s="322"/>
    </row>
    <row r="37" spans="1:25">
      <c r="A37" s="322"/>
      <c r="B37" s="189" t="s">
        <v>173</v>
      </c>
      <c r="C37" s="212"/>
      <c r="D37" s="190">
        <v>0</v>
      </c>
      <c r="E37" s="289"/>
      <c r="F37" s="192">
        <f>$L$6</f>
        <v>0.12055342465753426</v>
      </c>
      <c r="G37" s="192"/>
      <c r="H37" s="193"/>
      <c r="I37" s="194"/>
      <c r="J37" s="197"/>
      <c r="K37" s="200"/>
      <c r="L37" s="195"/>
      <c r="M37" s="190"/>
      <c r="N37" s="225"/>
      <c r="O37" s="217"/>
      <c r="P37" s="196"/>
      <c r="Q37" s="322"/>
      <c r="R37" s="322">
        <f t="shared" si="1"/>
        <v>0.12055342465753426</v>
      </c>
      <c r="S37" s="322">
        <f t="shared" si="0"/>
        <v>0.12055342465753426</v>
      </c>
      <c r="T37" s="322"/>
      <c r="U37" s="322"/>
      <c r="V37" s="322"/>
      <c r="W37" s="322"/>
      <c r="X37" s="328"/>
      <c r="Y37" s="322"/>
    </row>
    <row r="38" spans="1:25">
      <c r="A38" s="322"/>
      <c r="B38" s="189" t="s">
        <v>174</v>
      </c>
      <c r="C38" s="212"/>
      <c r="D38" s="190">
        <v>0</v>
      </c>
      <c r="E38" s="289"/>
      <c r="F38" s="192"/>
      <c r="G38" s="192"/>
      <c r="H38" s="193"/>
      <c r="I38" s="194"/>
      <c r="J38" s="197"/>
      <c r="K38" s="200"/>
      <c r="L38" s="195"/>
      <c r="M38" s="190"/>
      <c r="N38" s="225"/>
      <c r="O38" s="217"/>
      <c r="P38" s="196"/>
      <c r="Q38" s="322"/>
      <c r="R38" s="322">
        <f t="shared" si="1"/>
        <v>0</v>
      </c>
      <c r="S38" s="322">
        <f t="shared" si="0"/>
        <v>0</v>
      </c>
      <c r="T38" s="322"/>
      <c r="U38" s="322"/>
      <c r="V38" s="322"/>
      <c r="W38" s="322"/>
      <c r="X38" s="328"/>
      <c r="Y38" s="322"/>
    </row>
    <row r="39" spans="1:25">
      <c r="A39" s="322"/>
      <c r="B39" s="189" t="s">
        <v>175</v>
      </c>
      <c r="C39" s="212"/>
      <c r="D39" s="190">
        <v>0</v>
      </c>
      <c r="E39" s="289"/>
      <c r="F39" s="192">
        <f>$L$6</f>
        <v>0.12055342465753426</v>
      </c>
      <c r="G39" s="192"/>
      <c r="H39" s="193"/>
      <c r="I39" s="194"/>
      <c r="J39" s="197"/>
      <c r="K39" s="194"/>
      <c r="L39" s="195"/>
      <c r="M39" s="190"/>
      <c r="N39" s="225"/>
      <c r="O39" s="217"/>
      <c r="P39" s="196"/>
      <c r="Q39" s="322"/>
      <c r="R39" s="322">
        <f t="shared" si="1"/>
        <v>0.12055342465753426</v>
      </c>
      <c r="S39" s="322">
        <f t="shared" si="0"/>
        <v>0.12055342465753426</v>
      </c>
      <c r="T39" s="322"/>
      <c r="U39" s="322"/>
      <c r="V39" s="322"/>
      <c r="W39" s="322"/>
      <c r="X39" s="328"/>
      <c r="Y39" s="322"/>
    </row>
    <row r="40" spans="1:25">
      <c r="A40" s="322"/>
      <c r="B40" s="189" t="s">
        <v>176</v>
      </c>
      <c r="C40" s="212"/>
      <c r="D40" s="190">
        <v>0</v>
      </c>
      <c r="E40" s="289"/>
      <c r="F40" s="192"/>
      <c r="G40" s="192"/>
      <c r="H40" s="193"/>
      <c r="I40" s="198"/>
      <c r="J40" s="197"/>
      <c r="K40" s="199"/>
      <c r="L40" s="195"/>
      <c r="M40" s="190"/>
      <c r="N40" s="225"/>
      <c r="O40" s="217"/>
      <c r="P40" s="196"/>
      <c r="Q40" s="322"/>
      <c r="R40" s="322">
        <f t="shared" si="1"/>
        <v>0</v>
      </c>
      <c r="S40" s="322">
        <f t="shared" si="0"/>
        <v>0</v>
      </c>
      <c r="T40" s="322"/>
      <c r="U40" s="322"/>
      <c r="V40" s="322"/>
      <c r="W40" s="322"/>
      <c r="X40" s="328"/>
      <c r="Y40" s="322"/>
    </row>
    <row r="41" spans="1:25">
      <c r="A41" s="322"/>
      <c r="B41" s="189" t="s">
        <v>177</v>
      </c>
      <c r="C41" s="212"/>
      <c r="D41" s="190">
        <v>0</v>
      </c>
      <c r="E41" s="289"/>
      <c r="F41" s="192">
        <f>$L$6</f>
        <v>0.12055342465753426</v>
      </c>
      <c r="G41" s="192"/>
      <c r="H41" s="193"/>
      <c r="I41" s="198"/>
      <c r="J41" s="197"/>
      <c r="K41" s="199"/>
      <c r="L41" s="195"/>
      <c r="M41" s="209"/>
      <c r="N41" s="195"/>
      <c r="O41" s="217"/>
      <c r="P41" s="196"/>
      <c r="Q41" s="322"/>
      <c r="R41" s="322">
        <f t="shared" si="1"/>
        <v>0.12055342465753426</v>
      </c>
      <c r="S41" s="322">
        <f t="shared" si="0"/>
        <v>0.12055342465753426</v>
      </c>
      <c r="T41" s="322"/>
      <c r="U41" s="322"/>
      <c r="V41" s="322"/>
      <c r="W41" s="322"/>
      <c r="X41" s="328"/>
      <c r="Y41" s="322"/>
    </row>
    <row r="42" spans="1:25">
      <c r="A42" s="322"/>
      <c r="B42" s="189" t="s">
        <v>178</v>
      </c>
      <c r="C42" s="212"/>
      <c r="D42" s="190">
        <v>0</v>
      </c>
      <c r="E42" s="289"/>
      <c r="F42" s="192"/>
      <c r="G42" s="192"/>
      <c r="H42" s="193"/>
      <c r="I42" s="198"/>
      <c r="J42" s="197"/>
      <c r="K42" s="197"/>
      <c r="L42" s="197"/>
      <c r="M42" s="209"/>
      <c r="N42" s="195"/>
      <c r="O42" s="217"/>
      <c r="P42" s="196"/>
      <c r="Q42" s="322"/>
      <c r="R42" s="322">
        <f t="shared" si="1"/>
        <v>0</v>
      </c>
      <c r="S42" s="322">
        <f t="shared" si="0"/>
        <v>0</v>
      </c>
      <c r="T42" s="322"/>
      <c r="U42" s="322"/>
      <c r="V42" s="322"/>
      <c r="W42" s="322"/>
      <c r="X42" s="328"/>
      <c r="Y42" s="322"/>
    </row>
    <row r="43" spans="1:25">
      <c r="A43" s="322"/>
      <c r="B43" s="189" t="s">
        <v>179</v>
      </c>
      <c r="C43" s="212"/>
      <c r="D43" s="190">
        <v>0</v>
      </c>
      <c r="E43" s="289"/>
      <c r="F43" s="192">
        <f>$L$6</f>
        <v>0.12055342465753426</v>
      </c>
      <c r="G43" s="192"/>
      <c r="H43" s="193"/>
      <c r="I43" s="198"/>
      <c r="J43" s="197"/>
      <c r="K43" s="226"/>
      <c r="L43" s="226"/>
      <c r="M43" s="209"/>
      <c r="N43" s="195"/>
      <c r="O43" s="217"/>
      <c r="P43" s="196"/>
      <c r="Q43" s="322"/>
      <c r="R43" s="322">
        <f t="shared" si="1"/>
        <v>0.12055342465753426</v>
      </c>
      <c r="S43" s="322">
        <f t="shared" si="0"/>
        <v>0.12055342465753426</v>
      </c>
      <c r="T43" s="322"/>
      <c r="U43" s="322"/>
      <c r="V43" s="322"/>
      <c r="W43" s="322"/>
      <c r="X43" s="328"/>
      <c r="Y43" s="322"/>
    </row>
    <row r="44" spans="1:25">
      <c r="A44" s="322"/>
      <c r="B44" s="189" t="s">
        <v>180</v>
      </c>
      <c r="C44" s="213"/>
      <c r="D44" s="190">
        <v>0</v>
      </c>
      <c r="E44" s="289"/>
      <c r="F44" s="192"/>
      <c r="G44" s="192"/>
      <c r="H44" s="193"/>
      <c r="I44" s="198"/>
      <c r="J44" s="197"/>
      <c r="K44" s="197"/>
      <c r="L44" s="226"/>
      <c r="M44" s="209"/>
      <c r="N44" s="197"/>
      <c r="O44" s="217"/>
      <c r="P44" s="196"/>
      <c r="Q44" s="322"/>
      <c r="R44" s="322">
        <f>SUM(C44:O44)</f>
        <v>0</v>
      </c>
      <c r="S44" s="322">
        <f t="shared" si="0"/>
        <v>0</v>
      </c>
      <c r="T44" s="322"/>
      <c r="U44" s="322"/>
      <c r="V44" s="322"/>
      <c r="W44" s="322"/>
      <c r="X44" s="328"/>
      <c r="Y44" s="322"/>
    </row>
    <row r="45" spans="1:25">
      <c r="A45" s="322"/>
      <c r="B45" s="189" t="s">
        <v>181</v>
      </c>
      <c r="C45" s="213"/>
      <c r="D45" s="190">
        <v>0</v>
      </c>
      <c r="E45" s="289"/>
      <c r="F45" s="192">
        <f>$L$6</f>
        <v>0.12055342465753426</v>
      </c>
      <c r="G45" s="192"/>
      <c r="H45" s="193"/>
      <c r="I45" s="194"/>
      <c r="J45" s="197"/>
      <c r="K45" s="197"/>
      <c r="L45" s="226"/>
      <c r="M45" s="209"/>
      <c r="N45" s="195"/>
      <c r="O45" s="220"/>
      <c r="P45" s="196"/>
      <c r="Q45" s="322"/>
      <c r="R45" s="322">
        <f t="shared" si="1"/>
        <v>0.12055342465753426</v>
      </c>
      <c r="S45" s="322">
        <f t="shared" si="0"/>
        <v>0.12055342465753426</v>
      </c>
      <c r="T45" s="322"/>
      <c r="U45" s="322"/>
      <c r="V45" s="322"/>
      <c r="W45" s="322"/>
      <c r="X45" s="328"/>
      <c r="Y45" s="322"/>
    </row>
    <row r="46" spans="1:25">
      <c r="A46" s="322"/>
      <c r="B46" s="189" t="s">
        <v>182</v>
      </c>
      <c r="C46" s="213"/>
      <c r="D46" s="190">
        <v>0</v>
      </c>
      <c r="E46" s="289"/>
      <c r="F46" s="192"/>
      <c r="G46" s="192"/>
      <c r="H46" s="193"/>
      <c r="I46" s="194"/>
      <c r="J46" s="197"/>
      <c r="K46" s="200"/>
      <c r="L46" s="195"/>
      <c r="M46" s="209"/>
      <c r="N46" s="195"/>
      <c r="O46" s="217"/>
      <c r="P46" s="196"/>
      <c r="Q46" s="322"/>
      <c r="R46" s="322">
        <f t="shared" si="1"/>
        <v>0</v>
      </c>
      <c r="S46" s="322">
        <f t="shared" si="0"/>
        <v>0</v>
      </c>
      <c r="T46" s="322"/>
      <c r="U46" s="322"/>
      <c r="V46" s="322"/>
      <c r="W46" s="322"/>
      <c r="X46" s="328"/>
      <c r="Y46" s="322"/>
    </row>
    <row r="47" spans="1:25">
      <c r="A47" s="322"/>
      <c r="B47" s="189" t="s">
        <v>183</v>
      </c>
      <c r="C47" s="213"/>
      <c r="D47" s="190">
        <v>0</v>
      </c>
      <c r="E47" s="289"/>
      <c r="F47" s="192">
        <f>$L$6</f>
        <v>0.12055342465753426</v>
      </c>
      <c r="G47" s="192"/>
      <c r="H47" s="193"/>
      <c r="I47" s="194"/>
      <c r="J47" s="197"/>
      <c r="K47" s="200"/>
      <c r="L47" s="195"/>
      <c r="M47" s="209"/>
      <c r="N47" s="195"/>
      <c r="O47" s="217"/>
      <c r="P47" s="196"/>
      <c r="Q47" s="322"/>
      <c r="R47" s="322">
        <f t="shared" si="1"/>
        <v>0.12055342465753426</v>
      </c>
      <c r="S47" s="322">
        <f t="shared" si="0"/>
        <v>0.12055342465753426</v>
      </c>
      <c r="T47" s="322"/>
      <c r="U47" s="322"/>
      <c r="V47" s="322"/>
      <c r="W47" s="322"/>
      <c r="X47" s="328"/>
      <c r="Y47" s="322"/>
    </row>
    <row r="48" spans="1:25">
      <c r="A48" s="322"/>
      <c r="B48" s="189" t="s">
        <v>184</v>
      </c>
      <c r="C48" s="213">
        <f>$L$3</f>
        <v>1</v>
      </c>
      <c r="D48" s="190">
        <v>0</v>
      </c>
      <c r="E48" s="289">
        <f>$L$11</f>
        <v>1.89</v>
      </c>
      <c r="F48" s="192"/>
      <c r="G48" s="192">
        <f>$L$8</f>
        <v>8.0630640000000003E-2</v>
      </c>
      <c r="H48" s="193"/>
      <c r="I48" s="198">
        <f>$L$13</f>
        <v>0.22</v>
      </c>
      <c r="J48" s="197">
        <f>$L$15</f>
        <v>2.5499999999999998E-2</v>
      </c>
      <c r="K48" s="197"/>
      <c r="L48" s="226"/>
      <c r="M48" s="209"/>
      <c r="N48" s="197">
        <f>$L$19</f>
        <v>0.55000000000000004</v>
      </c>
      <c r="O48" s="220">
        <f>$L$4</f>
        <v>0.99900000000000011</v>
      </c>
      <c r="P48" s="196"/>
      <c r="Q48" s="322"/>
      <c r="R48" s="322">
        <f t="shared" si="1"/>
        <v>4.7651306400000006</v>
      </c>
      <c r="S48" s="322">
        <f t="shared" si="0"/>
        <v>5.5606306399999994</v>
      </c>
      <c r="T48" s="322"/>
      <c r="U48" s="322"/>
      <c r="V48" s="322"/>
      <c r="W48" s="322"/>
      <c r="X48" s="328"/>
      <c r="Y48" s="322"/>
    </row>
    <row r="49" spans="1:25">
      <c r="A49" s="322"/>
      <c r="B49" s="189" t="s">
        <v>185</v>
      </c>
      <c r="C49" s="213"/>
      <c r="D49" s="190">
        <v>0</v>
      </c>
      <c r="E49" s="289"/>
      <c r="F49" s="192">
        <f>$L$6</f>
        <v>0.12055342465753426</v>
      </c>
      <c r="G49" s="192">
        <f>$L$8</f>
        <v>8.0630640000000003E-2</v>
      </c>
      <c r="H49" s="193"/>
      <c r="I49" s="194"/>
      <c r="J49" s="197">
        <f>$L$15</f>
        <v>2.5499999999999998E-2</v>
      </c>
      <c r="K49" s="197"/>
      <c r="L49" s="226"/>
      <c r="M49" s="209"/>
      <c r="N49" s="195"/>
      <c r="O49" s="220"/>
      <c r="P49" s="196"/>
      <c r="Q49" s="322"/>
      <c r="R49" s="322">
        <f t="shared" si="1"/>
        <v>0.22668406465753424</v>
      </c>
      <c r="S49" s="322">
        <f t="shared" si="0"/>
        <v>0.25218406465753423</v>
      </c>
      <c r="T49" s="322"/>
      <c r="U49" s="322"/>
      <c r="V49" s="322"/>
      <c r="W49" s="322"/>
      <c r="X49" s="328"/>
      <c r="Y49" s="322"/>
    </row>
    <row r="50" spans="1:25">
      <c r="A50" s="322"/>
      <c r="B50" s="189" t="s">
        <v>186</v>
      </c>
      <c r="C50" s="217"/>
      <c r="D50" s="190">
        <v>0</v>
      </c>
      <c r="E50" s="227"/>
      <c r="F50" s="192"/>
      <c r="G50" s="192"/>
      <c r="H50" s="193"/>
      <c r="I50" s="194"/>
      <c r="J50" s="197"/>
      <c r="K50" s="195"/>
      <c r="L50" s="195"/>
      <c r="M50" s="190"/>
      <c r="N50" s="195"/>
      <c r="O50" s="217"/>
      <c r="P50" s="329"/>
      <c r="Q50" s="322"/>
      <c r="R50" s="322">
        <f t="shared" si="1"/>
        <v>0</v>
      </c>
      <c r="S50" s="322">
        <f t="shared" si="0"/>
        <v>0</v>
      </c>
      <c r="T50" s="322"/>
      <c r="U50" s="322"/>
      <c r="V50" s="322"/>
      <c r="W50" s="322"/>
      <c r="X50" s="322"/>
      <c r="Y50" s="322"/>
    </row>
    <row r="51" spans="1:25">
      <c r="A51" s="322"/>
      <c r="B51" s="189" t="s">
        <v>187</v>
      </c>
      <c r="C51" s="217"/>
      <c r="D51" s="190">
        <v>0</v>
      </c>
      <c r="E51" s="227"/>
      <c r="F51" s="192">
        <f>$L$6</f>
        <v>0.12055342465753426</v>
      </c>
      <c r="G51" s="192"/>
      <c r="H51" s="193"/>
      <c r="I51" s="194"/>
      <c r="J51" s="197"/>
      <c r="K51" s="195"/>
      <c r="L51" s="195"/>
      <c r="M51" s="190"/>
      <c r="N51" s="195"/>
      <c r="O51" s="217"/>
      <c r="P51" s="329"/>
      <c r="Q51" s="322"/>
      <c r="R51" s="322">
        <f t="shared" si="1"/>
        <v>0.12055342465753426</v>
      </c>
      <c r="S51" s="322">
        <f t="shared" si="0"/>
        <v>0.12055342465753426</v>
      </c>
      <c r="T51" s="322"/>
      <c r="U51" s="322"/>
      <c r="V51" s="322"/>
      <c r="W51" s="322"/>
      <c r="X51" s="322"/>
      <c r="Y51" s="322"/>
    </row>
    <row r="52" spans="1:25">
      <c r="A52" s="322"/>
      <c r="B52" s="189" t="s">
        <v>188</v>
      </c>
      <c r="C52" s="217"/>
      <c r="D52" s="190">
        <v>0</v>
      </c>
      <c r="E52" s="227"/>
      <c r="F52" s="192"/>
      <c r="G52" s="192"/>
      <c r="H52" s="193"/>
      <c r="I52" s="194"/>
      <c r="J52" s="197"/>
      <c r="K52" s="195"/>
      <c r="L52" s="195"/>
      <c r="M52" s="190"/>
      <c r="N52" s="195"/>
      <c r="O52" s="217"/>
      <c r="P52" s="329"/>
      <c r="Q52" s="322"/>
      <c r="R52" s="322">
        <f t="shared" si="1"/>
        <v>0</v>
      </c>
      <c r="S52" s="322">
        <f t="shared" si="0"/>
        <v>0</v>
      </c>
      <c r="T52" s="322"/>
      <c r="U52" s="322"/>
      <c r="V52" s="322"/>
      <c r="W52" s="322"/>
      <c r="X52" s="322"/>
      <c r="Y52" s="322"/>
    </row>
    <row r="53" spans="1:25">
      <c r="A53" s="322"/>
      <c r="B53" s="189" t="s">
        <v>189</v>
      </c>
      <c r="C53" s="217"/>
      <c r="D53" s="190">
        <v>0</v>
      </c>
      <c r="E53" s="227"/>
      <c r="F53" s="192">
        <f>$L$6</f>
        <v>0.12055342465753426</v>
      </c>
      <c r="G53" s="192"/>
      <c r="H53" s="193"/>
      <c r="I53" s="194"/>
      <c r="J53" s="197"/>
      <c r="K53" s="195"/>
      <c r="L53" s="195"/>
      <c r="M53" s="190"/>
      <c r="N53" s="195"/>
      <c r="O53" s="217"/>
      <c r="P53" s="329"/>
      <c r="Q53" s="322"/>
      <c r="R53" s="322">
        <f t="shared" si="1"/>
        <v>0.12055342465753426</v>
      </c>
      <c r="S53" s="322">
        <f t="shared" si="0"/>
        <v>0.12055342465753426</v>
      </c>
      <c r="T53" s="322"/>
      <c r="U53" s="322"/>
      <c r="V53" s="322"/>
      <c r="W53" s="322"/>
      <c r="X53" s="322"/>
      <c r="Y53" s="322"/>
    </row>
    <row r="54" spans="1:25">
      <c r="A54" s="322"/>
      <c r="B54" s="189" t="s">
        <v>190</v>
      </c>
      <c r="C54" s="217"/>
      <c r="D54" s="190">
        <v>0</v>
      </c>
      <c r="E54" s="227"/>
      <c r="F54" s="192"/>
      <c r="G54" s="192"/>
      <c r="H54" s="193"/>
      <c r="I54" s="194"/>
      <c r="J54" s="197"/>
      <c r="K54" s="195"/>
      <c r="L54" s="195"/>
      <c r="M54" s="190"/>
      <c r="N54" s="195"/>
      <c r="O54" s="217"/>
      <c r="P54" s="329"/>
      <c r="Q54" s="322"/>
      <c r="R54" s="322">
        <f t="shared" si="1"/>
        <v>0</v>
      </c>
      <c r="S54" s="322">
        <f t="shared" si="0"/>
        <v>0</v>
      </c>
      <c r="T54" s="322"/>
      <c r="U54" s="322"/>
      <c r="V54" s="322"/>
      <c r="W54" s="322"/>
      <c r="X54" s="322"/>
      <c r="Y54" s="322"/>
    </row>
    <row r="55" spans="1:25">
      <c r="A55" s="322"/>
      <c r="B55" s="189" t="s">
        <v>191</v>
      </c>
      <c r="C55" s="217"/>
      <c r="D55" s="190">
        <v>0</v>
      </c>
      <c r="E55" s="227"/>
      <c r="F55" s="192">
        <f>$L$6</f>
        <v>0.12055342465753426</v>
      </c>
      <c r="G55" s="192"/>
      <c r="H55" s="193"/>
      <c r="I55" s="194"/>
      <c r="J55" s="197"/>
      <c r="K55" s="195"/>
      <c r="L55" s="195"/>
      <c r="M55" s="190"/>
      <c r="N55" s="195"/>
      <c r="O55" s="217"/>
      <c r="P55" s="329"/>
      <c r="Q55" s="322"/>
      <c r="R55" s="322">
        <f t="shared" si="1"/>
        <v>0.12055342465753426</v>
      </c>
      <c r="S55" s="322">
        <f t="shared" si="0"/>
        <v>0.12055342465753426</v>
      </c>
      <c r="T55" s="322"/>
      <c r="U55" s="322"/>
      <c r="V55" s="322"/>
      <c r="W55" s="322"/>
      <c r="X55" s="322"/>
      <c r="Y55" s="322"/>
    </row>
    <row r="56" spans="1:25">
      <c r="A56" s="322"/>
      <c r="B56" s="189" t="s">
        <v>192</v>
      </c>
      <c r="C56" s="217"/>
      <c r="D56" s="209">
        <v>0</v>
      </c>
      <c r="E56" s="227"/>
      <c r="F56" s="192"/>
      <c r="G56" s="192"/>
      <c r="H56" s="193"/>
      <c r="I56" s="194"/>
      <c r="J56" s="197"/>
      <c r="K56" s="195"/>
      <c r="L56" s="195"/>
      <c r="M56" s="190"/>
      <c r="N56" s="195"/>
      <c r="O56" s="217"/>
      <c r="P56" s="329"/>
      <c r="Q56" s="322"/>
      <c r="R56" s="322">
        <f t="shared" si="1"/>
        <v>0</v>
      </c>
      <c r="S56" s="322">
        <f t="shared" si="0"/>
        <v>0</v>
      </c>
      <c r="T56" s="322"/>
      <c r="U56" s="322"/>
      <c r="V56" s="322"/>
      <c r="W56" s="322"/>
      <c r="X56" s="322"/>
      <c r="Y56" s="322"/>
    </row>
    <row r="57" spans="1:25">
      <c r="A57" s="322"/>
      <c r="B57" s="189" t="s">
        <v>193</v>
      </c>
      <c r="C57" s="217"/>
      <c r="D57" s="209">
        <v>0</v>
      </c>
      <c r="E57" s="289"/>
      <c r="F57" s="192">
        <f>$L$6</f>
        <v>0.12055342465753426</v>
      </c>
      <c r="G57" s="192"/>
      <c r="H57" s="193"/>
      <c r="I57" s="194"/>
      <c r="J57" s="197"/>
      <c r="K57" s="195"/>
      <c r="L57" s="195"/>
      <c r="M57" s="190"/>
      <c r="N57" s="195"/>
      <c r="O57" s="217"/>
      <c r="P57" s="329"/>
      <c r="Q57" s="322"/>
      <c r="R57" s="322">
        <f t="shared" si="1"/>
        <v>0.12055342465753426</v>
      </c>
      <c r="S57" s="322">
        <f t="shared" si="0"/>
        <v>0.12055342465753426</v>
      </c>
      <c r="T57" s="322"/>
      <c r="U57" s="322"/>
      <c r="V57" s="322"/>
      <c r="W57" s="322"/>
      <c r="X57" s="322"/>
      <c r="Y57" s="322"/>
    </row>
    <row r="58" spans="1:25">
      <c r="A58" s="322"/>
      <c r="B58" s="189" t="s">
        <v>194</v>
      </c>
      <c r="C58" s="217"/>
      <c r="D58" s="209">
        <v>0</v>
      </c>
      <c r="E58" s="227"/>
      <c r="F58" s="192"/>
      <c r="G58" s="192">
        <f t="shared" ref="G58:G74" si="2">$L$8</f>
        <v>8.0630640000000003E-2</v>
      </c>
      <c r="H58" s="193"/>
      <c r="I58" s="198">
        <f>$L$13</f>
        <v>0.22</v>
      </c>
      <c r="J58" s="197">
        <f>$L$15</f>
        <v>2.5499999999999998E-2</v>
      </c>
      <c r="K58" s="195"/>
      <c r="L58" s="197">
        <f>$L$18</f>
        <v>2E-3</v>
      </c>
      <c r="M58" s="190"/>
      <c r="N58" s="197">
        <f>$L$19</f>
        <v>0.55000000000000004</v>
      </c>
      <c r="O58" s="220">
        <f>$L$4</f>
        <v>0.99900000000000011</v>
      </c>
      <c r="P58" s="329"/>
      <c r="Q58" s="322"/>
      <c r="R58" s="322">
        <f t="shared" si="1"/>
        <v>1.8771306400000003</v>
      </c>
      <c r="S58" s="322">
        <f t="shared" si="0"/>
        <v>2.6746306400000002</v>
      </c>
      <c r="T58" s="322"/>
      <c r="U58" s="322"/>
      <c r="V58" s="322"/>
      <c r="W58" s="322"/>
      <c r="X58" s="322"/>
      <c r="Y58" s="322"/>
    </row>
    <row r="59" spans="1:25">
      <c r="A59" s="322"/>
      <c r="B59" s="189" t="s">
        <v>195</v>
      </c>
      <c r="C59" s="213"/>
      <c r="D59" s="209">
        <v>0</v>
      </c>
      <c r="E59" s="289"/>
      <c r="F59" s="192">
        <f>$L$6</f>
        <v>0.12055342465753426</v>
      </c>
      <c r="G59" s="192">
        <f t="shared" si="2"/>
        <v>8.0630640000000003E-2</v>
      </c>
      <c r="H59" s="193"/>
      <c r="I59" s="194"/>
      <c r="J59" s="197">
        <f>$L$15</f>
        <v>2.5499999999999998E-2</v>
      </c>
      <c r="K59" s="200">
        <f>$L$17</f>
        <v>1.6</v>
      </c>
      <c r="L59" s="197">
        <f>$L$18</f>
        <v>2E-3</v>
      </c>
      <c r="M59" s="209">
        <f t="shared" ref="M59:M61" si="3">0.16</f>
        <v>0.16</v>
      </c>
      <c r="N59" s="195"/>
      <c r="O59" s="217"/>
      <c r="P59" s="329"/>
      <c r="Q59" s="322"/>
      <c r="R59" s="322">
        <f>SUM(C59:O59)</f>
        <v>1.9886840646575343</v>
      </c>
      <c r="S59" s="322">
        <f t="shared" si="0"/>
        <v>2.0161840646575344</v>
      </c>
      <c r="T59" s="322"/>
      <c r="U59" s="322"/>
      <c r="V59" s="322"/>
      <c r="W59" s="322"/>
      <c r="X59" s="322"/>
      <c r="Y59" s="322"/>
    </row>
    <row r="60" spans="1:25">
      <c r="A60" s="322"/>
      <c r="B60" s="189" t="s">
        <v>196</v>
      </c>
      <c r="C60" s="213"/>
      <c r="D60" s="209">
        <v>0</v>
      </c>
      <c r="E60" s="227"/>
      <c r="F60" s="192"/>
      <c r="G60" s="192">
        <f t="shared" si="2"/>
        <v>8.0630640000000003E-2</v>
      </c>
      <c r="H60" s="193"/>
      <c r="I60" s="198"/>
      <c r="J60" s="197">
        <f>$L$15</f>
        <v>2.5499999999999998E-2</v>
      </c>
      <c r="K60" s="200"/>
      <c r="L60" s="197">
        <f>$L$18</f>
        <v>2E-3</v>
      </c>
      <c r="M60" s="209">
        <f t="shared" si="3"/>
        <v>0.16</v>
      </c>
      <c r="N60" s="195"/>
      <c r="O60" s="217"/>
      <c r="P60" s="329"/>
      <c r="Q60" s="322"/>
      <c r="R60" s="322">
        <f>SUM(C60:O60)</f>
        <v>0.26813063999999998</v>
      </c>
      <c r="S60" s="322">
        <f t="shared" si="0"/>
        <v>0.29563064</v>
      </c>
      <c r="T60" s="322"/>
      <c r="U60" s="322"/>
      <c r="V60" s="322"/>
      <c r="W60" s="322"/>
      <c r="X60" s="322"/>
      <c r="Y60" s="322"/>
    </row>
    <row r="61" spans="1:25">
      <c r="A61" s="322"/>
      <c r="B61" s="189" t="s">
        <v>197</v>
      </c>
      <c r="C61" s="217"/>
      <c r="D61" s="209">
        <v>0</v>
      </c>
      <c r="E61" s="227"/>
      <c r="F61" s="192">
        <f>$L$6</f>
        <v>0.12055342465753426</v>
      </c>
      <c r="G61" s="192">
        <f t="shared" si="2"/>
        <v>8.0630640000000003E-2</v>
      </c>
      <c r="H61" s="193">
        <f>$L$9</f>
        <v>0.69</v>
      </c>
      <c r="I61" s="195"/>
      <c r="J61" s="197">
        <f>$L$15</f>
        <v>2.5499999999999998E-2</v>
      </c>
      <c r="K61" s="195"/>
      <c r="L61" s="197">
        <f>$L$18</f>
        <v>2E-3</v>
      </c>
      <c r="M61" s="209">
        <f t="shared" si="3"/>
        <v>0.16</v>
      </c>
      <c r="N61" s="195"/>
      <c r="O61" s="217"/>
      <c r="P61" s="329"/>
      <c r="Q61" s="322"/>
      <c r="R61" s="322">
        <f t="shared" si="1"/>
        <v>1.0786840646575342</v>
      </c>
      <c r="S61" s="322">
        <f t="shared" si="0"/>
        <v>1.106184064657534</v>
      </c>
      <c r="T61" s="322"/>
      <c r="U61" s="322"/>
      <c r="V61" s="322"/>
      <c r="W61" s="322"/>
      <c r="X61" s="322"/>
      <c r="Y61" s="322"/>
    </row>
    <row r="62" spans="1:25">
      <c r="A62" s="322"/>
      <c r="B62" s="189" t="s">
        <v>198</v>
      </c>
      <c r="C62" s="217"/>
      <c r="D62" s="209">
        <v>0</v>
      </c>
      <c r="E62" s="227"/>
      <c r="F62" s="192"/>
      <c r="G62" s="192"/>
      <c r="H62" s="193">
        <f>$L$10</f>
        <v>0.8</v>
      </c>
      <c r="I62" s="195"/>
      <c r="J62" s="197"/>
      <c r="K62" s="195"/>
      <c r="L62" s="197"/>
      <c r="M62" s="209"/>
      <c r="N62" s="195"/>
      <c r="O62" s="217"/>
      <c r="P62" s="329"/>
      <c r="Q62" s="322"/>
      <c r="R62" s="322">
        <f>SUM(C62:O62)</f>
        <v>0.8</v>
      </c>
      <c r="S62" s="322">
        <f t="shared" si="0"/>
        <v>0.8</v>
      </c>
      <c r="T62" s="322"/>
      <c r="U62" s="322"/>
      <c r="V62" s="322"/>
      <c r="W62" s="322"/>
      <c r="X62" s="322"/>
      <c r="Y62" s="322"/>
    </row>
    <row r="63" spans="1:25">
      <c r="A63" s="322"/>
      <c r="B63" s="189" t="s">
        <v>199</v>
      </c>
      <c r="C63" s="227"/>
      <c r="D63" s="209">
        <v>0</v>
      </c>
      <c r="E63" s="227"/>
      <c r="F63" s="192">
        <f>$L$6</f>
        <v>0.12055342465753426</v>
      </c>
      <c r="G63" s="192"/>
      <c r="H63" s="193"/>
      <c r="I63" s="195"/>
      <c r="J63" s="197"/>
      <c r="K63" s="195"/>
      <c r="L63" s="195"/>
      <c r="M63" s="209"/>
      <c r="N63" s="195"/>
      <c r="O63" s="220"/>
      <c r="P63" s="329"/>
      <c r="Q63" s="322"/>
      <c r="R63" s="322">
        <f t="shared" si="1"/>
        <v>0.12055342465753426</v>
      </c>
      <c r="S63" s="322">
        <f t="shared" si="0"/>
        <v>0.12055342465753426</v>
      </c>
      <c r="T63" s="322"/>
      <c r="U63" s="322"/>
      <c r="V63" s="322"/>
      <c r="W63" s="322"/>
      <c r="X63" s="322"/>
      <c r="Y63" s="322"/>
    </row>
    <row r="64" spans="1:25">
      <c r="A64" s="322"/>
      <c r="B64" s="189" t="s">
        <v>200</v>
      </c>
      <c r="C64" s="227"/>
      <c r="D64" s="209">
        <v>0</v>
      </c>
      <c r="E64" s="227"/>
      <c r="F64" s="192"/>
      <c r="G64" s="192"/>
      <c r="H64" s="193"/>
      <c r="I64" s="195"/>
      <c r="J64" s="197"/>
      <c r="K64" s="195"/>
      <c r="L64" s="195"/>
      <c r="M64" s="209"/>
      <c r="N64" s="195"/>
      <c r="O64" s="217"/>
      <c r="P64" s="329"/>
      <c r="Q64" s="322"/>
      <c r="R64" s="322">
        <f t="shared" si="1"/>
        <v>0</v>
      </c>
      <c r="S64" s="322">
        <f t="shared" si="0"/>
        <v>0</v>
      </c>
      <c r="T64" s="322"/>
      <c r="U64" s="322"/>
      <c r="V64" s="322"/>
      <c r="W64" s="322"/>
      <c r="X64" s="322"/>
      <c r="Y64" s="322"/>
    </row>
    <row r="65" spans="1:25">
      <c r="A65" s="322"/>
      <c r="B65" s="189" t="s">
        <v>201</v>
      </c>
      <c r="C65" s="217"/>
      <c r="D65" s="209">
        <v>0</v>
      </c>
      <c r="E65" s="227"/>
      <c r="F65" s="192">
        <f>$L$6</f>
        <v>0.12055342465753426</v>
      </c>
      <c r="G65" s="192"/>
      <c r="H65" s="193"/>
      <c r="I65" s="198"/>
      <c r="J65" s="197"/>
      <c r="K65" s="195"/>
      <c r="L65" s="195"/>
      <c r="M65" s="209"/>
      <c r="N65" s="195"/>
      <c r="O65" s="217"/>
      <c r="P65" s="329"/>
      <c r="Q65" s="322"/>
      <c r="R65" s="322">
        <f t="shared" si="1"/>
        <v>0.12055342465753426</v>
      </c>
      <c r="S65" s="322">
        <f t="shared" si="0"/>
        <v>0.12055342465753426</v>
      </c>
      <c r="T65" s="322"/>
      <c r="U65" s="322"/>
      <c r="V65" s="322"/>
      <c r="W65" s="322"/>
      <c r="X65" s="322"/>
      <c r="Y65" s="322"/>
    </row>
    <row r="66" spans="1:25">
      <c r="A66" s="322"/>
      <c r="B66" s="189" t="s">
        <v>202</v>
      </c>
      <c r="C66" s="217"/>
      <c r="D66" s="209">
        <v>0</v>
      </c>
      <c r="E66" s="289"/>
      <c r="F66" s="192"/>
      <c r="G66" s="192"/>
      <c r="H66" s="193"/>
      <c r="I66" s="195"/>
      <c r="J66" s="197"/>
      <c r="K66" s="195"/>
      <c r="L66" s="195"/>
      <c r="M66" s="209"/>
      <c r="N66" s="195"/>
      <c r="O66" s="217"/>
      <c r="P66" s="329"/>
      <c r="Q66" s="322"/>
      <c r="R66" s="322">
        <f t="shared" si="1"/>
        <v>0</v>
      </c>
      <c r="S66" s="322">
        <f t="shared" si="0"/>
        <v>0</v>
      </c>
      <c r="T66" s="322"/>
      <c r="U66" s="322"/>
      <c r="V66" s="322"/>
      <c r="W66" s="322"/>
      <c r="X66" s="322"/>
      <c r="Y66" s="322"/>
    </row>
    <row r="67" spans="1:25">
      <c r="A67" s="322"/>
      <c r="B67" s="189" t="s">
        <v>203</v>
      </c>
      <c r="C67" s="217"/>
      <c r="D67" s="209">
        <v>0</v>
      </c>
      <c r="E67" s="227"/>
      <c r="F67" s="192">
        <f>$L$6</f>
        <v>0.12055342465753426</v>
      </c>
      <c r="G67" s="192"/>
      <c r="H67" s="193"/>
      <c r="I67" s="195"/>
      <c r="J67" s="197"/>
      <c r="K67" s="195"/>
      <c r="L67" s="195"/>
      <c r="M67" s="209"/>
      <c r="N67" s="195"/>
      <c r="O67" s="217"/>
      <c r="P67" s="329"/>
      <c r="Q67" s="322"/>
      <c r="R67" s="322">
        <f t="shared" si="1"/>
        <v>0.12055342465753426</v>
      </c>
      <c r="S67" s="322">
        <f t="shared" si="0"/>
        <v>0.12055342465753426</v>
      </c>
      <c r="T67" s="322"/>
      <c r="U67" s="322"/>
      <c r="V67" s="322"/>
      <c r="W67" s="322"/>
      <c r="X67" s="322"/>
      <c r="Y67" s="322"/>
    </row>
    <row r="68" spans="1:25">
      <c r="A68" s="322"/>
      <c r="B68" s="189" t="s">
        <v>204</v>
      </c>
      <c r="C68" s="217"/>
      <c r="D68" s="209">
        <v>0</v>
      </c>
      <c r="E68" s="227"/>
      <c r="F68" s="192"/>
      <c r="G68" s="192"/>
      <c r="H68" s="193"/>
      <c r="I68" s="198"/>
      <c r="J68" s="197"/>
      <c r="K68" s="195"/>
      <c r="L68" s="195"/>
      <c r="M68" s="209"/>
      <c r="N68" s="197"/>
      <c r="O68" s="217"/>
      <c r="P68" s="329"/>
      <c r="Q68" s="322"/>
      <c r="R68" s="322">
        <f t="shared" si="1"/>
        <v>0</v>
      </c>
      <c r="S68" s="322">
        <f t="shared" si="0"/>
        <v>0</v>
      </c>
      <c r="T68" s="322"/>
      <c r="U68" s="322"/>
      <c r="V68" s="322"/>
      <c r="W68" s="322"/>
      <c r="X68" s="322"/>
      <c r="Y68" s="322"/>
    </row>
    <row r="69" spans="1:25">
      <c r="A69" s="322"/>
      <c r="B69" s="189" t="s">
        <v>205</v>
      </c>
      <c r="C69" s="217"/>
      <c r="D69" s="209">
        <v>0</v>
      </c>
      <c r="E69" s="227"/>
      <c r="F69" s="192">
        <f>$L$6</f>
        <v>0.12055342465753426</v>
      </c>
      <c r="G69" s="192"/>
      <c r="H69" s="193"/>
      <c r="I69" s="195"/>
      <c r="J69" s="197"/>
      <c r="K69" s="195"/>
      <c r="L69" s="195"/>
      <c r="M69" s="209"/>
      <c r="N69" s="195"/>
      <c r="O69" s="217"/>
      <c r="P69" s="329"/>
      <c r="Q69" s="322"/>
      <c r="R69" s="322">
        <f t="shared" si="1"/>
        <v>0.12055342465753426</v>
      </c>
      <c r="S69" s="322">
        <f t="shared" si="0"/>
        <v>0.12055342465753426</v>
      </c>
      <c r="T69" s="322"/>
      <c r="U69" s="322"/>
      <c r="V69" s="322"/>
      <c r="W69" s="322"/>
      <c r="X69" s="322"/>
      <c r="Y69" s="322"/>
    </row>
    <row r="70" spans="1:25">
      <c r="A70" s="322"/>
      <c r="B70" s="189" t="s">
        <v>206</v>
      </c>
      <c r="C70" s="217"/>
      <c r="D70" s="209">
        <v>0</v>
      </c>
      <c r="E70" s="227"/>
      <c r="F70" s="192"/>
      <c r="G70" s="192"/>
      <c r="H70" s="193"/>
      <c r="I70" s="195"/>
      <c r="J70" s="197"/>
      <c r="K70" s="195"/>
      <c r="L70" s="195"/>
      <c r="M70" s="209"/>
      <c r="N70" s="195"/>
      <c r="O70" s="217"/>
      <c r="P70" s="329"/>
      <c r="Q70" s="322"/>
      <c r="R70" s="322">
        <f t="shared" si="1"/>
        <v>0</v>
      </c>
      <c r="S70" s="322">
        <f t="shared" si="0"/>
        <v>0</v>
      </c>
      <c r="T70" s="322"/>
      <c r="U70" s="322"/>
      <c r="V70" s="322"/>
      <c r="W70" s="322"/>
      <c r="X70" s="322"/>
      <c r="Y70" s="322"/>
    </row>
    <row r="71" spans="1:25">
      <c r="A71" s="322"/>
      <c r="B71" s="189" t="s">
        <v>207</v>
      </c>
      <c r="C71" s="217"/>
      <c r="D71" s="209">
        <v>0</v>
      </c>
      <c r="E71" s="227"/>
      <c r="F71" s="192">
        <f>$L$6</f>
        <v>0.12055342465753426</v>
      </c>
      <c r="G71" s="192"/>
      <c r="H71" s="193"/>
      <c r="I71" s="195"/>
      <c r="J71" s="197"/>
      <c r="K71" s="195"/>
      <c r="L71" s="195"/>
      <c r="M71" s="209"/>
      <c r="N71" s="195"/>
      <c r="O71" s="217"/>
      <c r="P71" s="329"/>
      <c r="Q71" s="322"/>
      <c r="R71" s="322">
        <f t="shared" si="1"/>
        <v>0.12055342465753426</v>
      </c>
      <c r="S71" s="322">
        <f t="shared" si="0"/>
        <v>0.12055342465753426</v>
      </c>
      <c r="T71" s="322"/>
      <c r="U71" s="322"/>
      <c r="V71" s="322"/>
      <c r="W71" s="322"/>
      <c r="X71" s="322"/>
      <c r="Y71" s="322"/>
    </row>
    <row r="72" spans="1:25">
      <c r="A72" s="322"/>
      <c r="B72" s="189" t="s">
        <v>208</v>
      </c>
      <c r="C72" s="217"/>
      <c r="D72" s="209">
        <v>0</v>
      </c>
      <c r="E72" s="227"/>
      <c r="F72" s="192"/>
      <c r="G72" s="192"/>
      <c r="H72" s="193"/>
      <c r="I72" s="195"/>
      <c r="J72" s="197"/>
      <c r="K72" s="195"/>
      <c r="L72" s="195"/>
      <c r="M72" s="209"/>
      <c r="N72" s="195"/>
      <c r="O72" s="217"/>
      <c r="P72" s="329"/>
      <c r="Q72" s="322"/>
      <c r="R72" s="322">
        <f t="shared" si="1"/>
        <v>0</v>
      </c>
      <c r="S72" s="322">
        <f t="shared" si="0"/>
        <v>0</v>
      </c>
      <c r="T72" s="322"/>
      <c r="U72" s="322"/>
      <c r="V72" s="322"/>
      <c r="W72" s="322"/>
      <c r="X72" s="322"/>
      <c r="Y72" s="322"/>
    </row>
    <row r="73" spans="1:25">
      <c r="A73" s="322"/>
      <c r="B73" s="189" t="s">
        <v>209</v>
      </c>
      <c r="C73" s="217"/>
      <c r="D73" s="209">
        <v>0</v>
      </c>
      <c r="E73" s="289"/>
      <c r="F73" s="192">
        <f>$L$6</f>
        <v>0.12055342465753426</v>
      </c>
      <c r="G73" s="192"/>
      <c r="H73" s="193"/>
      <c r="I73" s="195"/>
      <c r="J73" s="197"/>
      <c r="K73" s="195"/>
      <c r="L73" s="195"/>
      <c r="M73" s="209"/>
      <c r="N73" s="195"/>
      <c r="O73" s="217"/>
      <c r="P73" s="329"/>
      <c r="Q73" s="322"/>
      <c r="R73" s="322">
        <f t="shared" si="1"/>
        <v>0.12055342465753426</v>
      </c>
      <c r="S73" s="322">
        <f t="shared" si="0"/>
        <v>0.12055342465753426</v>
      </c>
      <c r="T73" s="322"/>
      <c r="U73" s="322"/>
      <c r="V73" s="322"/>
      <c r="W73" s="322"/>
      <c r="X73" s="322"/>
      <c r="Y73" s="322"/>
    </row>
    <row r="74" spans="1:25">
      <c r="A74" s="322"/>
      <c r="B74" s="189" t="s">
        <v>210</v>
      </c>
      <c r="C74" s="217"/>
      <c r="D74" s="209"/>
      <c r="E74" s="227"/>
      <c r="F74" s="192"/>
      <c r="G74" s="192">
        <f t="shared" si="2"/>
        <v>8.0630640000000003E-2</v>
      </c>
      <c r="H74" s="193"/>
      <c r="I74" s="198">
        <f>$L$13</f>
        <v>0.22</v>
      </c>
      <c r="J74" s="197">
        <f>$L$15</f>
        <v>2.5499999999999998E-2</v>
      </c>
      <c r="K74" s="195"/>
      <c r="L74" s="195"/>
      <c r="M74" s="209">
        <f t="shared" ref="M74" si="4">0.16</f>
        <v>0.16</v>
      </c>
      <c r="N74" s="195"/>
      <c r="O74" s="217"/>
      <c r="P74" s="329"/>
      <c r="Q74" s="322"/>
      <c r="R74" s="322">
        <f t="shared" si="1"/>
        <v>0.48613064000000006</v>
      </c>
      <c r="S74" s="322">
        <f t="shared" si="0"/>
        <v>0.73163064</v>
      </c>
      <c r="T74" s="322"/>
      <c r="U74" s="322"/>
      <c r="V74" s="322"/>
      <c r="W74" s="322"/>
      <c r="X74" s="322"/>
      <c r="Y74" s="322"/>
    </row>
    <row r="75" spans="1:25">
      <c r="A75" s="32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29"/>
      <c r="Q75" s="322"/>
      <c r="R75" s="322"/>
      <c r="S75" s="322"/>
      <c r="T75" s="322"/>
      <c r="U75" s="322"/>
      <c r="V75" s="322"/>
      <c r="W75" s="322"/>
      <c r="X75" s="322"/>
      <c r="Y75" s="322"/>
    </row>
    <row r="76" spans="1:25">
      <c r="A76" s="322"/>
      <c r="B76" s="234"/>
      <c r="C76" s="234"/>
      <c r="D76" s="234"/>
      <c r="E76" s="370">
        <v>3</v>
      </c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322"/>
      <c r="Q76" s="322"/>
      <c r="R76" s="322"/>
      <c r="S76" s="322"/>
      <c r="T76" s="322" t="s">
        <v>152</v>
      </c>
      <c r="U76" s="322" t="s">
        <v>153</v>
      </c>
      <c r="V76" s="322"/>
      <c r="W76" s="322"/>
      <c r="X76" s="322"/>
      <c r="Y76" s="322"/>
    </row>
    <row r="77" spans="1:25">
      <c r="A77" s="322"/>
      <c r="B77" s="341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322"/>
      <c r="Q77" s="322"/>
      <c r="R77" s="322"/>
      <c r="S77" s="322"/>
      <c r="T77" s="322">
        <v>3</v>
      </c>
      <c r="U77" s="322">
        <v>4</v>
      </c>
      <c r="V77" s="322"/>
      <c r="W77" s="322"/>
      <c r="X77" s="322"/>
      <c r="Y77" s="322"/>
    </row>
    <row r="78" spans="1:25">
      <c r="A78" s="322"/>
      <c r="B78" s="181" t="s">
        <v>37</v>
      </c>
      <c r="C78" s="210" t="s">
        <v>38</v>
      </c>
      <c r="D78" s="182" t="s">
        <v>39</v>
      </c>
      <c r="E78" s="287" t="s">
        <v>40</v>
      </c>
      <c r="F78" s="400" t="s">
        <v>142</v>
      </c>
      <c r="G78" s="182" t="s">
        <v>33</v>
      </c>
      <c r="H78" s="182" t="s">
        <v>41</v>
      </c>
      <c r="I78" s="183" t="s">
        <v>42</v>
      </c>
      <c r="J78" s="184" t="s">
        <v>43</v>
      </c>
      <c r="K78" s="183" t="s">
        <v>143</v>
      </c>
      <c r="L78" s="402" t="s">
        <v>144</v>
      </c>
      <c r="M78" s="206" t="s">
        <v>139</v>
      </c>
      <c r="N78" s="184" t="s">
        <v>157</v>
      </c>
      <c r="O78" s="215" t="s">
        <v>158</v>
      </c>
      <c r="P78" s="321"/>
      <c r="Q78" s="322"/>
      <c r="R78" s="322"/>
      <c r="S78" s="322"/>
      <c r="T78" s="322"/>
      <c r="U78" s="322"/>
      <c r="V78" s="322"/>
      <c r="W78" s="322"/>
      <c r="X78" s="322"/>
      <c r="Y78" s="322"/>
    </row>
    <row r="79" spans="1:25">
      <c r="A79" s="322"/>
      <c r="B79" s="185"/>
      <c r="C79" s="211"/>
      <c r="D79" s="186"/>
      <c r="E79" s="288" t="s">
        <v>39</v>
      </c>
      <c r="F79" s="401"/>
      <c r="G79" s="186"/>
      <c r="H79" s="186"/>
      <c r="I79" s="187"/>
      <c r="J79" s="188"/>
      <c r="K79" s="187"/>
      <c r="L79" s="403"/>
      <c r="M79" s="207"/>
      <c r="N79" s="188"/>
      <c r="O79" s="216"/>
      <c r="P79" s="321"/>
      <c r="Q79" s="322"/>
      <c r="R79" s="322"/>
      <c r="S79" s="322"/>
      <c r="T79" s="322"/>
      <c r="U79" s="322"/>
      <c r="V79" s="322"/>
      <c r="W79" s="322"/>
      <c r="X79" s="322"/>
      <c r="Y79" s="322"/>
    </row>
    <row r="80" spans="1:25">
      <c r="A80" s="322"/>
      <c r="B80" s="189" t="s">
        <v>163</v>
      </c>
      <c r="C80" s="212"/>
      <c r="D80" s="190">
        <v>0</v>
      </c>
      <c r="E80" s="289"/>
      <c r="F80" s="192">
        <f>$L$6</f>
        <v>0.12055342465753426</v>
      </c>
      <c r="G80" s="190"/>
      <c r="H80" s="193"/>
      <c r="I80" s="194"/>
      <c r="J80" s="195"/>
      <c r="K80" s="194"/>
      <c r="L80" s="195"/>
      <c r="M80" s="208"/>
      <c r="N80" s="195"/>
      <c r="O80" s="217"/>
      <c r="P80" s="196"/>
      <c r="Q80" s="322"/>
      <c r="R80" s="322"/>
      <c r="S80" s="322"/>
      <c r="T80" s="322">
        <f t="shared" ref="T80:T127" si="5">(D80+E80+F80+G80+H80++M80+O80+C80)+($T$77*(I80+J80+L80+N80)+K80)</f>
        <v>0.12055342465753426</v>
      </c>
      <c r="U80" s="322">
        <f t="shared" ref="U80:U127" si="6">(C80+E80+D80+F80+G80+H80++M80+O80)+($U$77*(N80+I80+J80+L80)+K80)</f>
        <v>0.12055342465753426</v>
      </c>
      <c r="V80" s="322"/>
      <c r="W80" s="322"/>
      <c r="X80" s="322"/>
      <c r="Y80" s="322"/>
    </row>
    <row r="81" spans="1:25">
      <c r="A81" s="322"/>
      <c r="B81" s="189" t="s">
        <v>164</v>
      </c>
      <c r="C81" s="212"/>
      <c r="D81" s="190">
        <v>0</v>
      </c>
      <c r="E81" s="289"/>
      <c r="F81" s="192"/>
      <c r="G81" s="190"/>
      <c r="H81" s="193"/>
      <c r="I81" s="194"/>
      <c r="J81" s="195"/>
      <c r="K81" s="194"/>
      <c r="L81" s="195"/>
      <c r="M81" s="208"/>
      <c r="N81" s="195"/>
      <c r="O81" s="217"/>
      <c r="P81" s="196"/>
      <c r="Q81" s="322"/>
      <c r="R81" s="322"/>
      <c r="S81" s="322"/>
      <c r="T81" s="322">
        <f t="shared" si="5"/>
        <v>0</v>
      </c>
      <c r="U81" s="322">
        <f t="shared" si="6"/>
        <v>0</v>
      </c>
      <c r="V81" s="322"/>
      <c r="W81" s="322"/>
      <c r="X81" s="322"/>
      <c r="Y81" s="322"/>
    </row>
    <row r="82" spans="1:25">
      <c r="A82" s="322"/>
      <c r="B82" s="189" t="s">
        <v>165</v>
      </c>
      <c r="C82" s="212"/>
      <c r="D82" s="190">
        <v>0</v>
      </c>
      <c r="E82" s="289"/>
      <c r="F82" s="192">
        <f>$L$6</f>
        <v>0.12055342465753426</v>
      </c>
      <c r="G82" s="190"/>
      <c r="H82" s="193"/>
      <c r="I82" s="194"/>
      <c r="J82" s="195"/>
      <c r="K82" s="194"/>
      <c r="L82" s="195"/>
      <c r="M82" s="208"/>
      <c r="N82" s="195"/>
      <c r="O82" s="217"/>
      <c r="P82" s="196"/>
      <c r="Q82" s="322"/>
      <c r="R82" s="322"/>
      <c r="S82" s="322"/>
      <c r="T82" s="322">
        <f t="shared" si="5"/>
        <v>0.12055342465753426</v>
      </c>
      <c r="U82" s="322">
        <f t="shared" si="6"/>
        <v>0.12055342465753426</v>
      </c>
      <c r="V82" s="322"/>
      <c r="W82" s="322"/>
      <c r="X82" s="322"/>
      <c r="Y82" s="322"/>
    </row>
    <row r="83" spans="1:25">
      <c r="A83" s="322"/>
      <c r="B83" s="189" t="s">
        <v>166</v>
      </c>
      <c r="C83" s="212"/>
      <c r="D83" s="190">
        <v>0</v>
      </c>
      <c r="E83" s="289"/>
      <c r="F83" s="192"/>
      <c r="G83" s="190"/>
      <c r="H83" s="193"/>
      <c r="I83" s="194"/>
      <c r="J83" s="195"/>
      <c r="K83" s="194"/>
      <c r="L83" s="195"/>
      <c r="M83" s="208"/>
      <c r="N83" s="195"/>
      <c r="O83" s="217"/>
      <c r="P83" s="196"/>
      <c r="Q83" s="322"/>
      <c r="R83" s="322"/>
      <c r="S83" s="322"/>
      <c r="T83" s="322">
        <f t="shared" si="5"/>
        <v>0</v>
      </c>
      <c r="U83" s="322">
        <f t="shared" si="6"/>
        <v>0</v>
      </c>
      <c r="V83" s="322"/>
      <c r="W83" s="322"/>
      <c r="X83" s="322"/>
      <c r="Y83" s="322"/>
    </row>
    <row r="84" spans="1:25">
      <c r="A84" s="322"/>
      <c r="B84" s="189" t="s">
        <v>167</v>
      </c>
      <c r="C84" s="212"/>
      <c r="D84" s="190">
        <v>0</v>
      </c>
      <c r="E84" s="289"/>
      <c r="F84" s="192">
        <f>$L$6</f>
        <v>0.12055342465753426</v>
      </c>
      <c r="G84" s="190"/>
      <c r="H84" s="193"/>
      <c r="I84" s="194"/>
      <c r="J84" s="197"/>
      <c r="K84" s="194"/>
      <c r="L84" s="195"/>
      <c r="M84" s="208"/>
      <c r="N84" s="195"/>
      <c r="O84" s="217"/>
      <c r="P84" s="196"/>
      <c r="Q84" s="322"/>
      <c r="R84" s="322"/>
      <c r="S84" s="322"/>
      <c r="T84" s="322">
        <f t="shared" si="5"/>
        <v>0.12055342465753426</v>
      </c>
      <c r="U84" s="322">
        <f t="shared" si="6"/>
        <v>0.12055342465753426</v>
      </c>
      <c r="V84" s="322"/>
      <c r="W84" s="322"/>
      <c r="X84" s="322"/>
      <c r="Y84" s="322"/>
    </row>
    <row r="85" spans="1:25">
      <c r="A85" s="322"/>
      <c r="B85" s="189" t="s">
        <v>168</v>
      </c>
      <c r="C85" s="212"/>
      <c r="D85" s="190">
        <v>0</v>
      </c>
      <c r="E85" s="289"/>
      <c r="F85" s="192"/>
      <c r="G85" s="190"/>
      <c r="H85" s="193"/>
      <c r="I85" s="194"/>
      <c r="J85" s="195"/>
      <c r="K85" s="194"/>
      <c r="L85" s="195"/>
      <c r="M85" s="208"/>
      <c r="N85" s="195"/>
      <c r="O85" s="217"/>
      <c r="P85" s="196"/>
      <c r="Q85" s="322"/>
      <c r="R85" s="322"/>
      <c r="S85" s="322"/>
      <c r="T85" s="322">
        <f t="shared" si="5"/>
        <v>0</v>
      </c>
      <c r="U85" s="322">
        <f t="shared" si="6"/>
        <v>0</v>
      </c>
      <c r="V85" s="322"/>
      <c r="W85" s="322"/>
      <c r="X85" s="322"/>
      <c r="Y85" s="322"/>
    </row>
    <row r="86" spans="1:25">
      <c r="A86" s="322"/>
      <c r="B86" s="189" t="s">
        <v>169</v>
      </c>
      <c r="C86" s="212"/>
      <c r="D86" s="190">
        <v>0</v>
      </c>
      <c r="E86" s="289"/>
      <c r="F86" s="192">
        <f>$L$6</f>
        <v>0.12055342465753426</v>
      </c>
      <c r="G86" s="190"/>
      <c r="H86" s="193"/>
      <c r="I86" s="194"/>
      <c r="J86" s="195"/>
      <c r="K86" s="194"/>
      <c r="L86" s="195"/>
      <c r="M86" s="208"/>
      <c r="N86" s="195"/>
      <c r="O86" s="217"/>
      <c r="P86" s="196"/>
      <c r="Q86" s="322"/>
      <c r="R86" s="322"/>
      <c r="S86" s="322"/>
      <c r="T86" s="322">
        <f t="shared" si="5"/>
        <v>0.12055342465753426</v>
      </c>
      <c r="U86" s="322">
        <f t="shared" si="6"/>
        <v>0.12055342465753426</v>
      </c>
      <c r="V86" s="322"/>
      <c r="W86" s="322"/>
      <c r="X86" s="322"/>
      <c r="Y86" s="322"/>
    </row>
    <row r="87" spans="1:25">
      <c r="A87" s="322"/>
      <c r="B87" s="189" t="s">
        <v>170</v>
      </c>
      <c r="C87" s="212"/>
      <c r="D87" s="190">
        <v>0</v>
      </c>
      <c r="E87" s="289"/>
      <c r="F87" s="192"/>
      <c r="G87" s="192"/>
      <c r="H87" s="193"/>
      <c r="I87" s="198"/>
      <c r="J87" s="197"/>
      <c r="K87" s="194"/>
      <c r="L87" s="195"/>
      <c r="M87" s="190"/>
      <c r="N87" s="225"/>
      <c r="O87" s="217"/>
      <c r="P87" s="196"/>
      <c r="Q87" s="322"/>
      <c r="R87" s="322"/>
      <c r="S87" s="322"/>
      <c r="T87" s="322">
        <f t="shared" si="5"/>
        <v>0</v>
      </c>
      <c r="U87" s="322">
        <f t="shared" si="6"/>
        <v>0</v>
      </c>
      <c r="V87" s="322"/>
      <c r="W87" s="322"/>
      <c r="X87" s="322"/>
      <c r="Y87" s="322"/>
    </row>
    <row r="88" spans="1:25">
      <c r="A88" s="322"/>
      <c r="B88" s="189" t="s">
        <v>171</v>
      </c>
      <c r="C88" s="212"/>
      <c r="D88" s="190">
        <v>0</v>
      </c>
      <c r="E88" s="289"/>
      <c r="F88" s="192">
        <f>$L$6</f>
        <v>0.12055342465753426</v>
      </c>
      <c r="G88" s="192"/>
      <c r="H88" s="193"/>
      <c r="I88" s="198"/>
      <c r="J88" s="197"/>
      <c r="K88" s="194"/>
      <c r="L88" s="195"/>
      <c r="M88" s="190"/>
      <c r="N88" s="191"/>
      <c r="O88" s="217"/>
      <c r="P88" s="196"/>
      <c r="Q88" s="322"/>
      <c r="R88" s="322"/>
      <c r="S88" s="322"/>
      <c r="T88" s="322">
        <f t="shared" si="5"/>
        <v>0.12055342465753426</v>
      </c>
      <c r="U88" s="322">
        <f t="shared" si="6"/>
        <v>0.12055342465753426</v>
      </c>
      <c r="V88" s="322"/>
      <c r="W88" s="322"/>
      <c r="X88" s="322"/>
      <c r="Y88" s="322"/>
    </row>
    <row r="89" spans="1:25">
      <c r="A89" s="322"/>
      <c r="B89" s="189" t="s">
        <v>172</v>
      </c>
      <c r="C89" s="212"/>
      <c r="D89" s="190">
        <v>0</v>
      </c>
      <c r="E89" s="289"/>
      <c r="F89" s="192"/>
      <c r="G89" s="192"/>
      <c r="H89" s="193"/>
      <c r="I89" s="198"/>
      <c r="J89" s="197"/>
      <c r="K89" s="200"/>
      <c r="L89" s="195"/>
      <c r="M89" s="190"/>
      <c r="N89" s="225"/>
      <c r="O89" s="217"/>
      <c r="P89" s="196"/>
      <c r="Q89" s="322"/>
      <c r="R89" s="322"/>
      <c r="S89" s="322"/>
      <c r="T89" s="322">
        <f t="shared" si="5"/>
        <v>0</v>
      </c>
      <c r="U89" s="322">
        <f t="shared" si="6"/>
        <v>0</v>
      </c>
      <c r="V89" s="322"/>
      <c r="W89" s="322"/>
      <c r="X89" s="322"/>
      <c r="Y89" s="322"/>
    </row>
    <row r="90" spans="1:25">
      <c r="A90" s="322"/>
      <c r="B90" s="189" t="s">
        <v>173</v>
      </c>
      <c r="C90" s="212"/>
      <c r="D90" s="190">
        <v>0</v>
      </c>
      <c r="E90" s="289"/>
      <c r="F90" s="192">
        <f>$L$6</f>
        <v>0.12055342465753426</v>
      </c>
      <c r="G90" s="192"/>
      <c r="H90" s="193"/>
      <c r="I90" s="194"/>
      <c r="J90" s="197"/>
      <c r="K90" s="200"/>
      <c r="L90" s="195"/>
      <c r="M90" s="190"/>
      <c r="N90" s="225"/>
      <c r="O90" s="217"/>
      <c r="P90" s="196"/>
      <c r="Q90" s="322"/>
      <c r="R90" s="322"/>
      <c r="S90" s="322"/>
      <c r="T90" s="322">
        <f t="shared" si="5"/>
        <v>0.12055342465753426</v>
      </c>
      <c r="U90" s="322">
        <f t="shared" si="6"/>
        <v>0.12055342465753426</v>
      </c>
      <c r="V90" s="322"/>
      <c r="W90" s="322"/>
      <c r="X90" s="322"/>
      <c r="Y90" s="322"/>
    </row>
    <row r="91" spans="1:25">
      <c r="A91" s="322"/>
      <c r="B91" s="189" t="s">
        <v>174</v>
      </c>
      <c r="C91" s="212"/>
      <c r="D91" s="190">
        <v>0</v>
      </c>
      <c r="E91" s="289"/>
      <c r="F91" s="192"/>
      <c r="G91" s="192"/>
      <c r="H91" s="193"/>
      <c r="I91" s="194"/>
      <c r="J91" s="197"/>
      <c r="K91" s="200"/>
      <c r="L91" s="195"/>
      <c r="M91" s="190"/>
      <c r="N91" s="225"/>
      <c r="O91" s="217"/>
      <c r="P91" s="196"/>
      <c r="Q91" s="322"/>
      <c r="R91" s="322"/>
      <c r="S91" s="322"/>
      <c r="T91" s="322">
        <f t="shared" si="5"/>
        <v>0</v>
      </c>
      <c r="U91" s="322">
        <f t="shared" si="6"/>
        <v>0</v>
      </c>
      <c r="V91" s="322"/>
      <c r="W91" s="322"/>
      <c r="X91" s="322"/>
      <c r="Y91" s="322"/>
    </row>
    <row r="92" spans="1:25">
      <c r="A92" s="322"/>
      <c r="B92" s="189" t="s">
        <v>175</v>
      </c>
      <c r="C92" s="212"/>
      <c r="D92" s="190">
        <v>0</v>
      </c>
      <c r="E92" s="289"/>
      <c r="F92" s="192">
        <f>$L$6</f>
        <v>0.12055342465753426</v>
      </c>
      <c r="G92" s="192"/>
      <c r="H92" s="193"/>
      <c r="I92" s="194"/>
      <c r="J92" s="197"/>
      <c r="K92" s="194"/>
      <c r="L92" s="195"/>
      <c r="M92" s="190"/>
      <c r="N92" s="225"/>
      <c r="O92" s="217"/>
      <c r="P92" s="196"/>
      <c r="Q92" s="322"/>
      <c r="R92" s="322"/>
      <c r="S92" s="322"/>
      <c r="T92" s="322">
        <f t="shared" si="5"/>
        <v>0.12055342465753426</v>
      </c>
      <c r="U92" s="322">
        <f t="shared" si="6"/>
        <v>0.12055342465753426</v>
      </c>
      <c r="V92" s="322"/>
      <c r="W92" s="322"/>
      <c r="X92" s="322"/>
      <c r="Y92" s="322"/>
    </row>
    <row r="93" spans="1:25">
      <c r="A93" s="322"/>
      <c r="B93" s="189" t="s">
        <v>176</v>
      </c>
      <c r="C93" s="212"/>
      <c r="D93" s="190">
        <v>0</v>
      </c>
      <c r="E93" s="289"/>
      <c r="F93" s="192"/>
      <c r="G93" s="192"/>
      <c r="H93" s="193"/>
      <c r="I93" s="198"/>
      <c r="J93" s="197"/>
      <c r="K93" s="199"/>
      <c r="L93" s="195"/>
      <c r="M93" s="190"/>
      <c r="N93" s="225"/>
      <c r="O93" s="217"/>
      <c r="P93" s="196"/>
      <c r="Q93" s="322"/>
      <c r="R93" s="322"/>
      <c r="S93" s="322"/>
      <c r="T93" s="322">
        <f t="shared" si="5"/>
        <v>0</v>
      </c>
      <c r="U93" s="322">
        <f t="shared" si="6"/>
        <v>0</v>
      </c>
      <c r="V93" s="322"/>
      <c r="W93" s="322"/>
      <c r="X93" s="322"/>
      <c r="Y93" s="322"/>
    </row>
    <row r="94" spans="1:25">
      <c r="A94" s="322"/>
      <c r="B94" s="189" t="s">
        <v>177</v>
      </c>
      <c r="C94" s="212"/>
      <c r="D94" s="190">
        <v>0</v>
      </c>
      <c r="E94" s="289"/>
      <c r="F94" s="192">
        <f>$L$6</f>
        <v>0.12055342465753426</v>
      </c>
      <c r="G94" s="192"/>
      <c r="H94" s="193"/>
      <c r="I94" s="198"/>
      <c r="J94" s="197"/>
      <c r="K94" s="199"/>
      <c r="L94" s="195"/>
      <c r="M94" s="209"/>
      <c r="N94" s="195"/>
      <c r="O94" s="217"/>
      <c r="P94" s="196"/>
      <c r="Q94" s="322"/>
      <c r="R94" s="322"/>
      <c r="S94" s="322"/>
      <c r="T94" s="322">
        <f t="shared" si="5"/>
        <v>0.12055342465753426</v>
      </c>
      <c r="U94" s="322">
        <f t="shared" si="6"/>
        <v>0.12055342465753426</v>
      </c>
      <c r="V94" s="322"/>
      <c r="W94" s="322"/>
      <c r="X94" s="322"/>
      <c r="Y94" s="322"/>
    </row>
    <row r="95" spans="1:25">
      <c r="A95" s="322"/>
      <c r="B95" s="189" t="s">
        <v>178</v>
      </c>
      <c r="C95" s="212"/>
      <c r="D95" s="190">
        <v>0</v>
      </c>
      <c r="E95" s="289"/>
      <c r="F95" s="192"/>
      <c r="G95" s="192"/>
      <c r="H95" s="193"/>
      <c r="I95" s="198"/>
      <c r="J95" s="197"/>
      <c r="K95" s="197"/>
      <c r="L95" s="197"/>
      <c r="M95" s="209"/>
      <c r="N95" s="195"/>
      <c r="O95" s="217"/>
      <c r="P95" s="196"/>
      <c r="Q95" s="322"/>
      <c r="R95" s="322"/>
      <c r="S95" s="322"/>
      <c r="T95" s="322">
        <f t="shared" si="5"/>
        <v>0</v>
      </c>
      <c r="U95" s="322">
        <f t="shared" si="6"/>
        <v>0</v>
      </c>
      <c r="V95" s="322"/>
      <c r="W95" s="322"/>
      <c r="X95" s="322"/>
      <c r="Y95" s="322"/>
    </row>
    <row r="96" spans="1:25">
      <c r="A96" s="322"/>
      <c r="B96" s="189" t="s">
        <v>179</v>
      </c>
      <c r="C96" s="212"/>
      <c r="D96" s="190">
        <v>0</v>
      </c>
      <c r="E96" s="289"/>
      <c r="F96" s="192">
        <f>$L$6</f>
        <v>0.12055342465753426</v>
      </c>
      <c r="G96" s="192"/>
      <c r="H96" s="193"/>
      <c r="I96" s="198"/>
      <c r="J96" s="197"/>
      <c r="K96" s="226"/>
      <c r="L96" s="226"/>
      <c r="M96" s="209"/>
      <c r="N96" s="195"/>
      <c r="O96" s="217"/>
      <c r="P96" s="196"/>
      <c r="Q96" s="322"/>
      <c r="R96" s="322"/>
      <c r="S96" s="322"/>
      <c r="T96" s="322">
        <f t="shared" si="5"/>
        <v>0.12055342465753426</v>
      </c>
      <c r="U96" s="322">
        <f t="shared" si="6"/>
        <v>0.12055342465753426</v>
      </c>
      <c r="V96" s="322"/>
      <c r="W96" s="322"/>
      <c r="X96" s="322"/>
      <c r="Y96" s="322"/>
    </row>
    <row r="97" spans="1:25">
      <c r="A97" s="322"/>
      <c r="B97" s="189" t="s">
        <v>180</v>
      </c>
      <c r="C97" s="213"/>
      <c r="D97" s="190">
        <v>0</v>
      </c>
      <c r="E97" s="289"/>
      <c r="F97" s="192"/>
      <c r="G97" s="192"/>
      <c r="H97" s="193"/>
      <c r="I97" s="198"/>
      <c r="J97" s="197"/>
      <c r="K97" s="197"/>
      <c r="L97" s="226"/>
      <c r="M97" s="209"/>
      <c r="N97" s="197"/>
      <c r="O97" s="217"/>
      <c r="P97" s="196"/>
      <c r="Q97" s="322"/>
      <c r="R97" s="322"/>
      <c r="S97" s="322"/>
      <c r="T97" s="322">
        <f t="shared" si="5"/>
        <v>0</v>
      </c>
      <c r="U97" s="322">
        <f t="shared" si="6"/>
        <v>0</v>
      </c>
      <c r="V97" s="322"/>
      <c r="W97" s="322"/>
      <c r="X97" s="322"/>
      <c r="Y97" s="322"/>
    </row>
    <row r="98" spans="1:25">
      <c r="A98" s="322"/>
      <c r="B98" s="189" t="s">
        <v>181</v>
      </c>
      <c r="C98" s="213"/>
      <c r="D98" s="190">
        <v>0</v>
      </c>
      <c r="E98" s="289"/>
      <c r="F98" s="192">
        <f>$L$6</f>
        <v>0.12055342465753426</v>
      </c>
      <c r="G98" s="192"/>
      <c r="H98" s="193"/>
      <c r="I98" s="194"/>
      <c r="J98" s="197"/>
      <c r="K98" s="197"/>
      <c r="L98" s="226"/>
      <c r="M98" s="209"/>
      <c r="N98" s="195"/>
      <c r="O98" s="220"/>
      <c r="P98" s="196"/>
      <c r="Q98" s="322"/>
      <c r="R98" s="322"/>
      <c r="S98" s="322"/>
      <c r="T98" s="322">
        <f t="shared" si="5"/>
        <v>0.12055342465753426</v>
      </c>
      <c r="U98" s="322">
        <f t="shared" si="6"/>
        <v>0.12055342465753426</v>
      </c>
      <c r="V98" s="322"/>
      <c r="W98" s="322"/>
      <c r="X98" s="322"/>
      <c r="Y98" s="322"/>
    </row>
    <row r="99" spans="1:25">
      <c r="A99" s="322"/>
      <c r="B99" s="189" t="s">
        <v>182</v>
      </c>
      <c r="C99" s="213"/>
      <c r="D99" s="190">
        <v>0</v>
      </c>
      <c r="E99" s="289"/>
      <c r="F99" s="192"/>
      <c r="G99" s="192"/>
      <c r="H99" s="193"/>
      <c r="I99" s="194"/>
      <c r="J99" s="197"/>
      <c r="K99" s="200"/>
      <c r="L99" s="195"/>
      <c r="M99" s="209"/>
      <c r="N99" s="195"/>
      <c r="O99" s="217"/>
      <c r="P99" s="196"/>
      <c r="Q99" s="322"/>
      <c r="R99" s="322"/>
      <c r="S99" s="322"/>
      <c r="T99" s="322">
        <f t="shared" si="5"/>
        <v>0</v>
      </c>
      <c r="U99" s="322">
        <f t="shared" si="6"/>
        <v>0</v>
      </c>
      <c r="V99" s="322"/>
      <c r="W99" s="322"/>
      <c r="X99" s="322"/>
      <c r="Y99" s="322"/>
    </row>
    <row r="100" spans="1:25">
      <c r="A100" s="322"/>
      <c r="B100" s="189" t="s">
        <v>183</v>
      </c>
      <c r="C100" s="213"/>
      <c r="D100" s="190">
        <v>0</v>
      </c>
      <c r="E100" s="289"/>
      <c r="F100" s="192">
        <f>$L$6</f>
        <v>0.12055342465753426</v>
      </c>
      <c r="G100" s="192"/>
      <c r="H100" s="193"/>
      <c r="I100" s="194"/>
      <c r="J100" s="197"/>
      <c r="K100" s="200"/>
      <c r="L100" s="195"/>
      <c r="M100" s="209"/>
      <c r="N100" s="195"/>
      <c r="O100" s="217"/>
      <c r="P100" s="196"/>
      <c r="Q100" s="322"/>
      <c r="R100" s="322"/>
      <c r="S100" s="322"/>
      <c r="T100" s="322">
        <f t="shared" si="5"/>
        <v>0.12055342465753426</v>
      </c>
      <c r="U100" s="322">
        <f t="shared" si="6"/>
        <v>0.12055342465753426</v>
      </c>
      <c r="V100" s="322"/>
      <c r="W100" s="322"/>
      <c r="X100" s="322"/>
      <c r="Y100" s="322"/>
    </row>
    <row r="101" spans="1:25">
      <c r="A101" s="322"/>
      <c r="B101" s="189" t="s">
        <v>184</v>
      </c>
      <c r="C101" s="213">
        <f>$L$3</f>
        <v>1</v>
      </c>
      <c r="D101" s="190">
        <v>0</v>
      </c>
      <c r="E101" s="289">
        <f>$L$11</f>
        <v>1.89</v>
      </c>
      <c r="F101" s="192"/>
      <c r="G101" s="192">
        <f>$L$8</f>
        <v>8.0630640000000003E-2</v>
      </c>
      <c r="H101" s="193"/>
      <c r="I101" s="198">
        <f>$L$13</f>
        <v>0.22</v>
      </c>
      <c r="J101" s="197">
        <f>$L$15</f>
        <v>2.5499999999999998E-2</v>
      </c>
      <c r="K101" s="197"/>
      <c r="L101" s="226"/>
      <c r="M101" s="209"/>
      <c r="N101" s="197">
        <f>$L$19</f>
        <v>0.55000000000000004</v>
      </c>
      <c r="O101" s="220">
        <f>$L$4</f>
        <v>0.99900000000000011</v>
      </c>
      <c r="P101" s="196"/>
      <c r="Q101" s="322"/>
      <c r="R101" s="322"/>
      <c r="S101" s="322"/>
      <c r="T101" s="322">
        <f t="shared" si="5"/>
        <v>6.3561306399999999</v>
      </c>
      <c r="U101" s="322">
        <f t="shared" si="6"/>
        <v>7.1516306399999996</v>
      </c>
      <c r="V101" s="322"/>
      <c r="W101" s="322"/>
      <c r="X101" s="322"/>
      <c r="Y101" s="322"/>
    </row>
    <row r="102" spans="1:25">
      <c r="A102" s="322"/>
      <c r="B102" s="189" t="s">
        <v>185</v>
      </c>
      <c r="C102" s="213"/>
      <c r="D102" s="190">
        <v>0</v>
      </c>
      <c r="E102" s="289"/>
      <c r="F102" s="192">
        <f>$L$6</f>
        <v>0.12055342465753426</v>
      </c>
      <c r="G102" s="192">
        <f>$L$8</f>
        <v>8.0630640000000003E-2</v>
      </c>
      <c r="H102" s="193"/>
      <c r="I102" s="194"/>
      <c r="J102" s="197">
        <f>$L$15</f>
        <v>2.5499999999999998E-2</v>
      </c>
      <c r="K102" s="197"/>
      <c r="L102" s="226"/>
      <c r="M102" s="209"/>
      <c r="N102" s="195"/>
      <c r="O102" s="220"/>
      <c r="P102" s="196"/>
      <c r="Q102" s="322"/>
      <c r="R102" s="322"/>
      <c r="S102" s="322"/>
      <c r="T102" s="322">
        <f t="shared" si="5"/>
        <v>0.27768406465753426</v>
      </c>
      <c r="U102" s="322">
        <f t="shared" si="6"/>
        <v>0.30318406465753422</v>
      </c>
      <c r="V102" s="322"/>
      <c r="W102" s="322"/>
      <c r="X102" s="322"/>
      <c r="Y102" s="322"/>
    </row>
    <row r="103" spans="1:25">
      <c r="A103" s="322"/>
      <c r="B103" s="189" t="s">
        <v>186</v>
      </c>
      <c r="C103" s="217"/>
      <c r="D103" s="190">
        <v>0</v>
      </c>
      <c r="E103" s="227"/>
      <c r="F103" s="192"/>
      <c r="G103" s="192"/>
      <c r="H103" s="193"/>
      <c r="I103" s="194"/>
      <c r="J103" s="197"/>
      <c r="K103" s="195"/>
      <c r="L103" s="195"/>
      <c r="M103" s="190"/>
      <c r="N103" s="195"/>
      <c r="O103" s="217"/>
      <c r="P103" s="196"/>
      <c r="Q103" s="322"/>
      <c r="R103" s="322"/>
      <c r="S103" s="322"/>
      <c r="T103" s="322">
        <f t="shared" si="5"/>
        <v>0</v>
      </c>
      <c r="U103" s="322">
        <f t="shared" si="6"/>
        <v>0</v>
      </c>
      <c r="V103" s="322"/>
      <c r="W103" s="322"/>
      <c r="X103" s="322"/>
      <c r="Y103" s="322"/>
    </row>
    <row r="104" spans="1:25">
      <c r="A104" s="322"/>
      <c r="B104" s="189" t="s">
        <v>187</v>
      </c>
      <c r="C104" s="217"/>
      <c r="D104" s="190">
        <v>0</v>
      </c>
      <c r="E104" s="227"/>
      <c r="F104" s="192">
        <f>$L$6</f>
        <v>0.12055342465753426</v>
      </c>
      <c r="G104" s="192"/>
      <c r="H104" s="193"/>
      <c r="I104" s="194"/>
      <c r="J104" s="197"/>
      <c r="K104" s="195"/>
      <c r="L104" s="195"/>
      <c r="M104" s="190"/>
      <c r="N104" s="195"/>
      <c r="O104" s="217"/>
      <c r="P104" s="196"/>
      <c r="Q104" s="322"/>
      <c r="R104" s="322"/>
      <c r="S104" s="322"/>
      <c r="T104" s="322">
        <f t="shared" si="5"/>
        <v>0.12055342465753426</v>
      </c>
      <c r="U104" s="322">
        <f t="shared" si="6"/>
        <v>0.12055342465753426</v>
      </c>
      <c r="V104" s="322"/>
      <c r="W104" s="322"/>
      <c r="X104" s="322"/>
      <c r="Y104" s="322"/>
    </row>
    <row r="105" spans="1:25">
      <c r="A105" s="322"/>
      <c r="B105" s="189" t="s">
        <v>188</v>
      </c>
      <c r="C105" s="217"/>
      <c r="D105" s="190">
        <v>0</v>
      </c>
      <c r="E105" s="227"/>
      <c r="F105" s="192"/>
      <c r="G105" s="192"/>
      <c r="H105" s="193"/>
      <c r="I105" s="194"/>
      <c r="J105" s="197"/>
      <c r="K105" s="195"/>
      <c r="L105" s="195"/>
      <c r="M105" s="190"/>
      <c r="N105" s="195"/>
      <c r="O105" s="217"/>
      <c r="P105" s="196"/>
      <c r="Q105" s="322"/>
      <c r="R105" s="322"/>
      <c r="S105" s="322"/>
      <c r="T105" s="322">
        <f t="shared" si="5"/>
        <v>0</v>
      </c>
      <c r="U105" s="322">
        <f t="shared" si="6"/>
        <v>0</v>
      </c>
      <c r="V105" s="322"/>
      <c r="W105" s="322"/>
      <c r="X105" s="322"/>
      <c r="Y105" s="322"/>
    </row>
    <row r="106" spans="1:25">
      <c r="A106" s="322"/>
      <c r="B106" s="189" t="s">
        <v>189</v>
      </c>
      <c r="C106" s="217"/>
      <c r="D106" s="190">
        <v>0</v>
      </c>
      <c r="E106" s="227"/>
      <c r="F106" s="192">
        <f>$L$6</f>
        <v>0.12055342465753426</v>
      </c>
      <c r="G106" s="192"/>
      <c r="H106" s="193"/>
      <c r="I106" s="194"/>
      <c r="J106" s="197"/>
      <c r="K106" s="195"/>
      <c r="L106" s="195"/>
      <c r="M106" s="190"/>
      <c r="N106" s="195"/>
      <c r="O106" s="217"/>
      <c r="P106" s="196"/>
      <c r="Q106" s="322"/>
      <c r="R106" s="322"/>
      <c r="S106" s="322"/>
      <c r="T106" s="322">
        <f t="shared" si="5"/>
        <v>0.12055342465753426</v>
      </c>
      <c r="U106" s="322">
        <f t="shared" si="6"/>
        <v>0.12055342465753426</v>
      </c>
      <c r="V106" s="322"/>
      <c r="W106" s="322"/>
      <c r="X106" s="322"/>
      <c r="Y106" s="322"/>
    </row>
    <row r="107" spans="1:25">
      <c r="A107" s="322"/>
      <c r="B107" s="189" t="s">
        <v>190</v>
      </c>
      <c r="C107" s="217"/>
      <c r="D107" s="190">
        <v>0</v>
      </c>
      <c r="E107" s="227"/>
      <c r="F107" s="192"/>
      <c r="G107" s="192"/>
      <c r="H107" s="193"/>
      <c r="I107" s="194"/>
      <c r="J107" s="197"/>
      <c r="K107" s="195"/>
      <c r="L107" s="195"/>
      <c r="M107" s="190"/>
      <c r="N107" s="195"/>
      <c r="O107" s="217"/>
      <c r="P107" s="196"/>
      <c r="Q107" s="322"/>
      <c r="R107" s="322"/>
      <c r="S107" s="322"/>
      <c r="T107" s="322">
        <f t="shared" si="5"/>
        <v>0</v>
      </c>
      <c r="U107" s="322">
        <f t="shared" si="6"/>
        <v>0</v>
      </c>
      <c r="V107" s="322"/>
      <c r="W107" s="322"/>
      <c r="X107" s="322"/>
      <c r="Y107" s="322"/>
    </row>
    <row r="108" spans="1:25">
      <c r="A108" s="322"/>
      <c r="B108" s="189" t="s">
        <v>191</v>
      </c>
      <c r="C108" s="217"/>
      <c r="D108" s="190">
        <v>0</v>
      </c>
      <c r="E108" s="227"/>
      <c r="F108" s="192">
        <f>$L$6</f>
        <v>0.12055342465753426</v>
      </c>
      <c r="G108" s="192"/>
      <c r="H108" s="193"/>
      <c r="I108" s="194"/>
      <c r="J108" s="197"/>
      <c r="K108" s="195"/>
      <c r="L108" s="195"/>
      <c r="M108" s="190"/>
      <c r="N108" s="195"/>
      <c r="O108" s="217"/>
      <c r="P108" s="196"/>
      <c r="Q108" s="322"/>
      <c r="R108" s="322"/>
      <c r="S108" s="322"/>
      <c r="T108" s="322">
        <f t="shared" si="5"/>
        <v>0.12055342465753426</v>
      </c>
      <c r="U108" s="322">
        <f t="shared" si="6"/>
        <v>0.12055342465753426</v>
      </c>
      <c r="V108" s="322"/>
      <c r="W108" s="322"/>
      <c r="X108" s="322"/>
      <c r="Y108" s="322"/>
    </row>
    <row r="109" spans="1:25">
      <c r="A109" s="322"/>
      <c r="B109" s="189" t="s">
        <v>192</v>
      </c>
      <c r="C109" s="217"/>
      <c r="D109" s="209">
        <v>0</v>
      </c>
      <c r="E109" s="227"/>
      <c r="F109" s="192"/>
      <c r="G109" s="192"/>
      <c r="H109" s="193"/>
      <c r="I109" s="194"/>
      <c r="J109" s="197"/>
      <c r="K109" s="195"/>
      <c r="L109" s="195"/>
      <c r="M109" s="190"/>
      <c r="N109" s="195"/>
      <c r="O109" s="217"/>
      <c r="P109" s="196"/>
      <c r="Q109" s="322"/>
      <c r="R109" s="322"/>
      <c r="S109" s="322"/>
      <c r="T109" s="322">
        <f t="shared" si="5"/>
        <v>0</v>
      </c>
      <c r="U109" s="322">
        <f t="shared" si="6"/>
        <v>0</v>
      </c>
      <c r="V109" s="322"/>
      <c r="W109" s="322"/>
      <c r="X109" s="322"/>
      <c r="Y109" s="322"/>
    </row>
    <row r="110" spans="1:25">
      <c r="A110" s="322"/>
      <c r="B110" s="189" t="s">
        <v>193</v>
      </c>
      <c r="C110" s="217"/>
      <c r="D110" s="209">
        <v>0</v>
      </c>
      <c r="E110" s="289"/>
      <c r="F110" s="192">
        <f>$L$6</f>
        <v>0.12055342465753426</v>
      </c>
      <c r="G110" s="192"/>
      <c r="H110" s="193"/>
      <c r="I110" s="194"/>
      <c r="J110" s="197"/>
      <c r="K110" s="195"/>
      <c r="L110" s="195"/>
      <c r="M110" s="190"/>
      <c r="N110" s="195"/>
      <c r="O110" s="217"/>
      <c r="P110" s="196"/>
      <c r="Q110" s="322"/>
      <c r="R110" s="322"/>
      <c r="S110" s="322"/>
      <c r="T110" s="322">
        <f t="shared" si="5"/>
        <v>0.12055342465753426</v>
      </c>
      <c r="U110" s="322">
        <f t="shared" si="6"/>
        <v>0.12055342465753426</v>
      </c>
      <c r="V110" s="322"/>
      <c r="W110" s="322"/>
      <c r="X110" s="322"/>
      <c r="Y110" s="322"/>
    </row>
    <row r="111" spans="1:25">
      <c r="A111" s="322"/>
      <c r="B111" s="189" t="s">
        <v>194</v>
      </c>
      <c r="C111" s="217"/>
      <c r="D111" s="209">
        <v>0</v>
      </c>
      <c r="E111" s="227"/>
      <c r="F111" s="192"/>
      <c r="G111" s="192">
        <f t="shared" ref="G111:G127" si="7">$L$8</f>
        <v>8.0630640000000003E-2</v>
      </c>
      <c r="H111" s="193"/>
      <c r="I111" s="198">
        <f>$L$13</f>
        <v>0.22</v>
      </c>
      <c r="J111" s="197">
        <f t="shared" ref="J111:J127" si="8">$L$15</f>
        <v>2.5499999999999998E-2</v>
      </c>
      <c r="K111" s="195"/>
      <c r="L111" s="197">
        <f>$L$18</f>
        <v>2E-3</v>
      </c>
      <c r="M111" s="190"/>
      <c r="N111" s="197">
        <f>$L$19</f>
        <v>0.55000000000000004</v>
      </c>
      <c r="O111" s="220">
        <f>$L$4</f>
        <v>0.99900000000000011</v>
      </c>
      <c r="P111" s="196"/>
      <c r="Q111" s="322"/>
      <c r="R111" s="322"/>
      <c r="S111" s="322"/>
      <c r="T111" s="322">
        <f t="shared" si="5"/>
        <v>3.4721306400000005</v>
      </c>
      <c r="U111" s="322">
        <f t="shared" si="6"/>
        <v>4.2696306399999999</v>
      </c>
      <c r="V111" s="322"/>
      <c r="W111" s="322"/>
      <c r="X111" s="322"/>
      <c r="Y111" s="322"/>
    </row>
    <row r="112" spans="1:25">
      <c r="A112" s="322"/>
      <c r="B112" s="189" t="s">
        <v>195</v>
      </c>
      <c r="C112" s="213"/>
      <c r="D112" s="209">
        <v>0</v>
      </c>
      <c r="E112" s="289"/>
      <c r="F112" s="192">
        <f>$L$6</f>
        <v>0.12055342465753426</v>
      </c>
      <c r="G112" s="192">
        <f t="shared" si="7"/>
        <v>8.0630640000000003E-2</v>
      </c>
      <c r="H112" s="193"/>
      <c r="I112" s="194"/>
      <c r="J112" s="197">
        <f t="shared" si="8"/>
        <v>2.5499999999999998E-2</v>
      </c>
      <c r="K112" s="200">
        <f>$L$17</f>
        <v>1.6</v>
      </c>
      <c r="L112" s="197">
        <f>$L$18</f>
        <v>2E-3</v>
      </c>
      <c r="M112" s="209">
        <f t="shared" ref="M112:M114" si="9">0.16</f>
        <v>0.16</v>
      </c>
      <c r="N112" s="195"/>
      <c r="O112" s="217"/>
      <c r="P112" s="196"/>
      <c r="Q112" s="322"/>
      <c r="R112" s="322"/>
      <c r="S112" s="322"/>
      <c r="T112" s="322">
        <f t="shared" si="5"/>
        <v>2.0436840646575343</v>
      </c>
      <c r="U112" s="322">
        <f t="shared" si="6"/>
        <v>2.0711840646575341</v>
      </c>
      <c r="V112" s="322"/>
      <c r="W112" s="322"/>
      <c r="X112" s="322"/>
      <c r="Y112" s="322"/>
    </row>
    <row r="113" spans="1:25">
      <c r="A113" s="322"/>
      <c r="B113" s="189" t="s">
        <v>196</v>
      </c>
      <c r="C113" s="213"/>
      <c r="D113" s="209">
        <v>0</v>
      </c>
      <c r="E113" s="227"/>
      <c r="F113" s="192"/>
      <c r="G113" s="192">
        <f t="shared" si="7"/>
        <v>8.0630640000000003E-2</v>
      </c>
      <c r="H113" s="193"/>
      <c r="I113" s="198"/>
      <c r="J113" s="197">
        <f t="shared" si="8"/>
        <v>2.5499999999999998E-2</v>
      </c>
      <c r="K113" s="200">
        <f>$L$17</f>
        <v>1.6</v>
      </c>
      <c r="L113" s="197">
        <f>$L$18</f>
        <v>2E-3</v>
      </c>
      <c r="M113" s="209">
        <f t="shared" si="9"/>
        <v>0.16</v>
      </c>
      <c r="N113" s="195"/>
      <c r="O113" s="217"/>
      <c r="P113" s="196"/>
      <c r="Q113" s="322"/>
      <c r="R113" s="322"/>
      <c r="S113" s="322"/>
      <c r="T113" s="322">
        <f t="shared" si="5"/>
        <v>1.9231306400000001</v>
      </c>
      <c r="U113" s="322">
        <f t="shared" si="6"/>
        <v>1.95063064</v>
      </c>
      <c r="V113" s="322"/>
      <c r="W113" s="322"/>
      <c r="X113" s="322"/>
      <c r="Y113" s="322"/>
    </row>
    <row r="114" spans="1:25">
      <c r="A114" s="322"/>
      <c r="B114" s="189" t="s">
        <v>197</v>
      </c>
      <c r="C114" s="217"/>
      <c r="D114" s="209">
        <v>0</v>
      </c>
      <c r="E114" s="227"/>
      <c r="F114" s="192">
        <f>$L$6</f>
        <v>0.12055342465753426</v>
      </c>
      <c r="G114" s="192">
        <f t="shared" si="7"/>
        <v>8.0630640000000003E-2</v>
      </c>
      <c r="H114" s="193">
        <f>$L$9</f>
        <v>0.69</v>
      </c>
      <c r="I114" s="195"/>
      <c r="J114" s="197">
        <f t="shared" si="8"/>
        <v>2.5499999999999998E-2</v>
      </c>
      <c r="K114" s="195"/>
      <c r="L114" s="197">
        <f>$L$18</f>
        <v>2E-3</v>
      </c>
      <c r="M114" s="209">
        <f t="shared" si="9"/>
        <v>0.16</v>
      </c>
      <c r="N114" s="195"/>
      <c r="O114" s="217"/>
      <c r="P114" s="196"/>
      <c r="Q114" s="322"/>
      <c r="R114" s="322"/>
      <c r="S114" s="322"/>
      <c r="T114" s="322">
        <f t="shared" si="5"/>
        <v>1.1336840646575341</v>
      </c>
      <c r="U114" s="322">
        <f t="shared" si="6"/>
        <v>1.161184064657534</v>
      </c>
      <c r="V114" s="322"/>
      <c r="W114" s="322"/>
      <c r="X114" s="322"/>
      <c r="Y114" s="322"/>
    </row>
    <row r="115" spans="1:25">
      <c r="A115" s="322"/>
      <c r="B115" s="189" t="s">
        <v>198</v>
      </c>
      <c r="C115" s="217"/>
      <c r="D115" s="209">
        <v>0</v>
      </c>
      <c r="E115" s="227"/>
      <c r="F115" s="192"/>
      <c r="G115" s="192"/>
      <c r="H115" s="193">
        <f>$L$10</f>
        <v>0.8</v>
      </c>
      <c r="I115" s="195"/>
      <c r="J115" s="197"/>
      <c r="K115" s="195"/>
      <c r="L115" s="197"/>
      <c r="M115" s="209"/>
      <c r="N115" s="195"/>
      <c r="O115" s="217"/>
      <c r="P115" s="196"/>
      <c r="Q115" s="322"/>
      <c r="R115" s="322"/>
      <c r="S115" s="322"/>
      <c r="T115" s="322">
        <f t="shared" si="5"/>
        <v>0.8</v>
      </c>
      <c r="U115" s="322">
        <f t="shared" si="6"/>
        <v>0.8</v>
      </c>
      <c r="V115" s="322"/>
      <c r="W115" s="322"/>
      <c r="X115" s="322"/>
      <c r="Y115" s="322"/>
    </row>
    <row r="116" spans="1:25">
      <c r="A116" s="322"/>
      <c r="B116" s="189" t="s">
        <v>199</v>
      </c>
      <c r="C116" s="227"/>
      <c r="D116" s="209">
        <v>0</v>
      </c>
      <c r="E116" s="227"/>
      <c r="F116" s="192">
        <f>$L$6</f>
        <v>0.12055342465753426</v>
      </c>
      <c r="G116" s="192"/>
      <c r="H116" s="193"/>
      <c r="I116" s="195"/>
      <c r="J116" s="197"/>
      <c r="K116" s="195"/>
      <c r="L116" s="195"/>
      <c r="M116" s="209"/>
      <c r="N116" s="195"/>
      <c r="O116" s="220"/>
      <c r="P116" s="196"/>
      <c r="Q116" s="322"/>
      <c r="R116" s="322"/>
      <c r="S116" s="322"/>
      <c r="T116" s="322">
        <f t="shared" si="5"/>
        <v>0.12055342465753426</v>
      </c>
      <c r="U116" s="322">
        <f t="shared" si="6"/>
        <v>0.12055342465753426</v>
      </c>
      <c r="V116" s="322"/>
      <c r="W116" s="322"/>
      <c r="X116" s="322"/>
      <c r="Y116" s="322"/>
    </row>
    <row r="117" spans="1:25">
      <c r="A117" s="322"/>
      <c r="B117" s="189" t="s">
        <v>200</v>
      </c>
      <c r="C117" s="227"/>
      <c r="D117" s="209">
        <v>0</v>
      </c>
      <c r="E117" s="227"/>
      <c r="F117" s="192"/>
      <c r="G117" s="192"/>
      <c r="H117" s="193"/>
      <c r="I117" s="195"/>
      <c r="J117" s="197"/>
      <c r="K117" s="195"/>
      <c r="L117" s="195"/>
      <c r="M117" s="209"/>
      <c r="N117" s="195"/>
      <c r="O117" s="217"/>
      <c r="P117" s="196"/>
      <c r="Q117" s="322"/>
      <c r="R117" s="322"/>
      <c r="S117" s="322"/>
      <c r="T117" s="322">
        <f t="shared" si="5"/>
        <v>0</v>
      </c>
      <c r="U117" s="322">
        <f t="shared" si="6"/>
        <v>0</v>
      </c>
      <c r="V117" s="322"/>
      <c r="W117" s="322"/>
      <c r="X117" s="322"/>
      <c r="Y117" s="322"/>
    </row>
    <row r="118" spans="1:25">
      <c r="A118" s="322"/>
      <c r="B118" s="189" t="s">
        <v>201</v>
      </c>
      <c r="C118" s="217"/>
      <c r="D118" s="209">
        <v>0</v>
      </c>
      <c r="E118" s="227"/>
      <c r="F118" s="192">
        <f>$L$6</f>
        <v>0.12055342465753426</v>
      </c>
      <c r="G118" s="192"/>
      <c r="H118" s="193"/>
      <c r="I118" s="198"/>
      <c r="J118" s="197"/>
      <c r="K118" s="195"/>
      <c r="L118" s="195"/>
      <c r="M118" s="209"/>
      <c r="N118" s="195"/>
      <c r="O118" s="217"/>
      <c r="P118" s="196"/>
      <c r="Q118" s="322"/>
      <c r="R118" s="322"/>
      <c r="S118" s="322"/>
      <c r="T118" s="322">
        <f t="shared" si="5"/>
        <v>0.12055342465753426</v>
      </c>
      <c r="U118" s="322">
        <f t="shared" si="6"/>
        <v>0.12055342465753426</v>
      </c>
      <c r="V118" s="322"/>
      <c r="W118" s="322"/>
      <c r="X118" s="322"/>
      <c r="Y118" s="322"/>
    </row>
    <row r="119" spans="1:25">
      <c r="A119" s="322"/>
      <c r="B119" s="189" t="s">
        <v>202</v>
      </c>
      <c r="C119" s="217"/>
      <c r="D119" s="209">
        <v>0</v>
      </c>
      <c r="E119" s="289"/>
      <c r="F119" s="192"/>
      <c r="G119" s="192"/>
      <c r="H119" s="193"/>
      <c r="I119" s="195"/>
      <c r="J119" s="197"/>
      <c r="K119" s="195"/>
      <c r="L119" s="195"/>
      <c r="M119" s="209"/>
      <c r="N119" s="195"/>
      <c r="O119" s="217"/>
      <c r="P119" s="196"/>
      <c r="Q119" s="322"/>
      <c r="R119" s="322"/>
      <c r="S119" s="322"/>
      <c r="T119" s="322">
        <f t="shared" si="5"/>
        <v>0</v>
      </c>
      <c r="U119" s="322">
        <f t="shared" si="6"/>
        <v>0</v>
      </c>
      <c r="V119" s="322"/>
      <c r="W119" s="322"/>
      <c r="X119" s="322"/>
      <c r="Y119" s="322"/>
    </row>
    <row r="120" spans="1:25">
      <c r="A120" s="322"/>
      <c r="B120" s="189" t="s">
        <v>203</v>
      </c>
      <c r="C120" s="217"/>
      <c r="D120" s="209">
        <v>0</v>
      </c>
      <c r="E120" s="227"/>
      <c r="F120" s="192">
        <f>$L$6</f>
        <v>0.12055342465753426</v>
      </c>
      <c r="G120" s="192"/>
      <c r="H120" s="193"/>
      <c r="I120" s="195"/>
      <c r="J120" s="197"/>
      <c r="K120" s="195"/>
      <c r="L120" s="195"/>
      <c r="M120" s="209"/>
      <c r="N120" s="195"/>
      <c r="O120" s="217"/>
      <c r="P120" s="196"/>
      <c r="Q120" s="322"/>
      <c r="R120" s="322"/>
      <c r="S120" s="322"/>
      <c r="T120" s="322">
        <f t="shared" si="5"/>
        <v>0.12055342465753426</v>
      </c>
      <c r="U120" s="322">
        <f t="shared" si="6"/>
        <v>0.12055342465753426</v>
      </c>
      <c r="V120" s="322"/>
      <c r="W120" s="322"/>
      <c r="X120" s="322"/>
      <c r="Y120" s="322"/>
    </row>
    <row r="121" spans="1:25">
      <c r="A121" s="322"/>
      <c r="B121" s="189" t="s">
        <v>204</v>
      </c>
      <c r="C121" s="217"/>
      <c r="D121" s="209">
        <v>0</v>
      </c>
      <c r="E121" s="227"/>
      <c r="F121" s="192"/>
      <c r="G121" s="192"/>
      <c r="H121" s="193"/>
      <c r="I121" s="198"/>
      <c r="J121" s="197"/>
      <c r="K121" s="195"/>
      <c r="L121" s="195"/>
      <c r="M121" s="209"/>
      <c r="N121" s="197"/>
      <c r="O121" s="217"/>
      <c r="P121" s="196"/>
      <c r="Q121" s="322"/>
      <c r="R121" s="322"/>
      <c r="S121" s="322"/>
      <c r="T121" s="322">
        <f t="shared" si="5"/>
        <v>0</v>
      </c>
      <c r="U121" s="322">
        <f t="shared" si="6"/>
        <v>0</v>
      </c>
      <c r="V121" s="322"/>
      <c r="W121" s="322"/>
      <c r="X121" s="322"/>
      <c r="Y121" s="322"/>
    </row>
    <row r="122" spans="1:25">
      <c r="A122" s="322"/>
      <c r="B122" s="189" t="s">
        <v>205</v>
      </c>
      <c r="C122" s="217"/>
      <c r="D122" s="209">
        <v>0</v>
      </c>
      <c r="E122" s="227"/>
      <c r="F122" s="192">
        <f>$L$6</f>
        <v>0.12055342465753426</v>
      </c>
      <c r="G122" s="192"/>
      <c r="H122" s="193"/>
      <c r="I122" s="195"/>
      <c r="J122" s="197"/>
      <c r="K122" s="195"/>
      <c r="L122" s="195"/>
      <c r="M122" s="209"/>
      <c r="N122" s="195"/>
      <c r="O122" s="217"/>
      <c r="P122" s="196"/>
      <c r="Q122" s="322"/>
      <c r="R122" s="322"/>
      <c r="S122" s="322"/>
      <c r="T122" s="322">
        <f t="shared" si="5"/>
        <v>0.12055342465753426</v>
      </c>
      <c r="U122" s="322">
        <f t="shared" si="6"/>
        <v>0.12055342465753426</v>
      </c>
      <c r="V122" s="322"/>
      <c r="W122" s="322"/>
      <c r="X122" s="322"/>
      <c r="Y122" s="322"/>
    </row>
    <row r="123" spans="1:25">
      <c r="A123" s="322"/>
      <c r="B123" s="189" t="s">
        <v>206</v>
      </c>
      <c r="C123" s="217"/>
      <c r="D123" s="209">
        <v>0</v>
      </c>
      <c r="E123" s="227"/>
      <c r="F123" s="192"/>
      <c r="G123" s="192"/>
      <c r="H123" s="193"/>
      <c r="I123" s="195"/>
      <c r="J123" s="197"/>
      <c r="K123" s="195"/>
      <c r="L123" s="195"/>
      <c r="M123" s="209"/>
      <c r="N123" s="195"/>
      <c r="O123" s="217"/>
      <c r="P123" s="196"/>
      <c r="Q123" s="322"/>
      <c r="R123" s="322"/>
      <c r="S123" s="322"/>
      <c r="T123" s="322">
        <f t="shared" si="5"/>
        <v>0</v>
      </c>
      <c r="U123" s="322">
        <f t="shared" si="6"/>
        <v>0</v>
      </c>
      <c r="V123" s="322"/>
      <c r="W123" s="322"/>
      <c r="X123" s="322"/>
      <c r="Y123" s="322"/>
    </row>
    <row r="124" spans="1:25">
      <c r="A124" s="322"/>
      <c r="B124" s="189" t="s">
        <v>207</v>
      </c>
      <c r="C124" s="217"/>
      <c r="D124" s="209">
        <v>0</v>
      </c>
      <c r="E124" s="227"/>
      <c r="F124" s="192">
        <f>$L$6</f>
        <v>0.12055342465753426</v>
      </c>
      <c r="G124" s="192"/>
      <c r="H124" s="193"/>
      <c r="I124" s="195"/>
      <c r="J124" s="197"/>
      <c r="K124" s="195"/>
      <c r="L124" s="195"/>
      <c r="M124" s="209"/>
      <c r="N124" s="195"/>
      <c r="O124" s="217"/>
      <c r="P124" s="196"/>
      <c r="Q124" s="322"/>
      <c r="R124" s="322"/>
      <c r="S124" s="322"/>
      <c r="T124" s="322">
        <f t="shared" si="5"/>
        <v>0.12055342465753426</v>
      </c>
      <c r="U124" s="322">
        <f t="shared" si="6"/>
        <v>0.12055342465753426</v>
      </c>
      <c r="V124" s="322"/>
      <c r="W124" s="322"/>
      <c r="X124" s="322"/>
      <c r="Y124" s="322"/>
    </row>
    <row r="125" spans="1:25">
      <c r="A125" s="322"/>
      <c r="B125" s="189" t="s">
        <v>208</v>
      </c>
      <c r="C125" s="217"/>
      <c r="D125" s="209">
        <v>0</v>
      </c>
      <c r="E125" s="227"/>
      <c r="F125" s="192"/>
      <c r="G125" s="192"/>
      <c r="H125" s="193"/>
      <c r="I125" s="195"/>
      <c r="J125" s="197"/>
      <c r="K125" s="195"/>
      <c r="L125" s="195"/>
      <c r="M125" s="209"/>
      <c r="N125" s="195"/>
      <c r="O125" s="217"/>
      <c r="P125" s="196"/>
      <c r="Q125" s="322"/>
      <c r="R125" s="322"/>
      <c r="S125" s="322"/>
      <c r="T125" s="322">
        <f t="shared" si="5"/>
        <v>0</v>
      </c>
      <c r="U125" s="322">
        <f t="shared" si="6"/>
        <v>0</v>
      </c>
      <c r="V125" s="322"/>
      <c r="W125" s="322"/>
      <c r="X125" s="322"/>
      <c r="Y125" s="322"/>
    </row>
    <row r="126" spans="1:25">
      <c r="A126" s="322"/>
      <c r="B126" s="189" t="s">
        <v>209</v>
      </c>
      <c r="C126" s="217"/>
      <c r="D126" s="209">
        <v>0</v>
      </c>
      <c r="E126" s="289"/>
      <c r="F126" s="192">
        <f>$L$6</f>
        <v>0.12055342465753426</v>
      </c>
      <c r="G126" s="192"/>
      <c r="H126" s="193"/>
      <c r="I126" s="195"/>
      <c r="J126" s="197"/>
      <c r="K126" s="195"/>
      <c r="L126" s="195"/>
      <c r="M126" s="209"/>
      <c r="N126" s="195"/>
      <c r="O126" s="217"/>
      <c r="P126" s="196"/>
      <c r="Q126" s="322"/>
      <c r="R126" s="322"/>
      <c r="S126" s="322"/>
      <c r="T126" s="322">
        <f t="shared" si="5"/>
        <v>0.12055342465753426</v>
      </c>
      <c r="U126" s="322">
        <f t="shared" si="6"/>
        <v>0.12055342465753426</v>
      </c>
      <c r="V126" s="322"/>
      <c r="W126" s="322"/>
      <c r="X126" s="322"/>
      <c r="Y126" s="322"/>
    </row>
    <row r="127" spans="1:25">
      <c r="A127" s="322"/>
      <c r="B127" s="189" t="s">
        <v>210</v>
      </c>
      <c r="C127" s="217"/>
      <c r="D127" s="209"/>
      <c r="E127" s="227"/>
      <c r="F127" s="192"/>
      <c r="G127" s="192">
        <f t="shared" si="7"/>
        <v>8.0630640000000003E-2</v>
      </c>
      <c r="H127" s="193"/>
      <c r="I127" s="198">
        <f>$L$13</f>
        <v>0.22</v>
      </c>
      <c r="J127" s="197">
        <f t="shared" si="8"/>
        <v>2.5499999999999998E-2</v>
      </c>
      <c r="K127" s="195"/>
      <c r="L127" s="195"/>
      <c r="M127" s="209">
        <f t="shared" ref="M127" si="10">0.16</f>
        <v>0.16</v>
      </c>
      <c r="N127" s="195"/>
      <c r="O127" s="217"/>
      <c r="P127" s="196"/>
      <c r="Q127" s="322"/>
      <c r="R127" s="322"/>
      <c r="S127" s="322"/>
      <c r="T127" s="322">
        <f t="shared" si="5"/>
        <v>0.97713063999999994</v>
      </c>
      <c r="U127" s="322">
        <f t="shared" si="6"/>
        <v>1.22263064</v>
      </c>
      <c r="V127" s="322"/>
      <c r="W127" s="322"/>
      <c r="X127" s="322"/>
      <c r="Y127" s="322"/>
    </row>
    <row r="128" spans="1:25">
      <c r="A128" s="322"/>
      <c r="B128" s="336"/>
      <c r="C128" s="245"/>
      <c r="D128" s="245"/>
      <c r="E128" s="337"/>
      <c r="F128" s="338"/>
      <c r="G128" s="338"/>
      <c r="H128" s="337"/>
      <c r="I128" s="245"/>
      <c r="J128" s="339"/>
      <c r="K128" s="245"/>
      <c r="L128" s="340"/>
      <c r="M128" s="340"/>
      <c r="N128" s="340"/>
      <c r="O128" s="340"/>
      <c r="P128" s="196"/>
      <c r="Q128" s="322"/>
      <c r="R128" s="322"/>
      <c r="S128" s="322"/>
      <c r="T128" s="322"/>
      <c r="U128" s="322"/>
      <c r="V128" s="322"/>
      <c r="W128" s="322"/>
      <c r="X128" s="322"/>
      <c r="Y128" s="322"/>
    </row>
    <row r="129" spans="1:25">
      <c r="A129" s="322"/>
      <c r="B129" s="234"/>
      <c r="C129" s="234"/>
      <c r="D129" s="234"/>
      <c r="E129" s="370">
        <v>5</v>
      </c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322"/>
      <c r="Q129" s="322"/>
      <c r="R129" s="322"/>
      <c r="S129" s="322"/>
      <c r="T129" s="322"/>
      <c r="U129" s="322"/>
      <c r="V129" s="322" t="s">
        <v>154</v>
      </c>
      <c r="W129" s="322" t="s">
        <v>155</v>
      </c>
      <c r="X129" s="322"/>
      <c r="Y129" s="322"/>
    </row>
    <row r="130" spans="1:25">
      <c r="A130" s="322"/>
      <c r="B130" s="341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322"/>
      <c r="Q130" s="322"/>
      <c r="R130" s="322"/>
      <c r="S130" s="322"/>
      <c r="T130" s="322"/>
      <c r="U130" s="322"/>
      <c r="V130" s="322">
        <v>5</v>
      </c>
      <c r="W130" s="322">
        <v>6</v>
      </c>
      <c r="X130" s="322"/>
      <c r="Y130" s="322"/>
    </row>
    <row r="131" spans="1:25">
      <c r="A131" s="322"/>
      <c r="B131" s="181" t="s">
        <v>37</v>
      </c>
      <c r="C131" s="210" t="s">
        <v>38</v>
      </c>
      <c r="D131" s="182" t="s">
        <v>39</v>
      </c>
      <c r="E131" s="287" t="s">
        <v>40</v>
      </c>
      <c r="F131" s="400" t="s">
        <v>142</v>
      </c>
      <c r="G131" s="182" t="s">
        <v>33</v>
      </c>
      <c r="H131" s="182" t="s">
        <v>41</v>
      </c>
      <c r="I131" s="183" t="s">
        <v>42</v>
      </c>
      <c r="J131" s="184" t="s">
        <v>43</v>
      </c>
      <c r="K131" s="183" t="s">
        <v>143</v>
      </c>
      <c r="L131" s="402" t="s">
        <v>144</v>
      </c>
      <c r="M131" s="206" t="s">
        <v>139</v>
      </c>
      <c r="N131" s="184" t="s">
        <v>157</v>
      </c>
      <c r="O131" s="215" t="s">
        <v>158</v>
      </c>
      <c r="P131" s="321"/>
      <c r="Q131" s="322"/>
      <c r="R131" s="322"/>
      <c r="S131" s="322"/>
      <c r="T131" s="322"/>
      <c r="U131" s="322"/>
      <c r="V131" s="322"/>
      <c r="W131" s="322"/>
      <c r="X131" s="322"/>
      <c r="Y131" s="322"/>
    </row>
    <row r="132" spans="1:25">
      <c r="A132" s="322"/>
      <c r="B132" s="185"/>
      <c r="C132" s="211"/>
      <c r="D132" s="186"/>
      <c r="E132" s="288" t="s">
        <v>39</v>
      </c>
      <c r="F132" s="401"/>
      <c r="G132" s="186"/>
      <c r="H132" s="186"/>
      <c r="I132" s="187"/>
      <c r="J132" s="188"/>
      <c r="K132" s="187"/>
      <c r="L132" s="403"/>
      <c r="M132" s="207"/>
      <c r="N132" s="188"/>
      <c r="O132" s="216"/>
      <c r="P132" s="321"/>
      <c r="Q132" s="322"/>
      <c r="R132" s="322"/>
      <c r="S132" s="322"/>
      <c r="T132" s="322"/>
      <c r="U132" s="322"/>
      <c r="V132" s="322"/>
      <c r="W132" s="322"/>
      <c r="X132" s="322"/>
      <c r="Y132" s="322"/>
    </row>
    <row r="133" spans="1:25">
      <c r="A133" s="322"/>
      <c r="B133" s="189" t="s">
        <v>163</v>
      </c>
      <c r="C133" s="212"/>
      <c r="D133" s="190">
        <v>0</v>
      </c>
      <c r="E133" s="289"/>
      <c r="F133" s="192">
        <f>$L$6</f>
        <v>0.12055342465753426</v>
      </c>
      <c r="G133" s="190"/>
      <c r="H133" s="193"/>
      <c r="I133" s="194"/>
      <c r="J133" s="195"/>
      <c r="K133" s="194"/>
      <c r="L133" s="195"/>
      <c r="M133" s="208"/>
      <c r="N133" s="195"/>
      <c r="O133" s="217"/>
      <c r="P133" s="196"/>
      <c r="Q133" s="322"/>
      <c r="R133" s="322"/>
      <c r="S133" s="322"/>
      <c r="T133" s="322"/>
      <c r="U133" s="322"/>
      <c r="V133" s="322">
        <f t="shared" ref="V133:V180" si="11">(D133+E133+F133+G133+H133++M133+O133+C133)+($V$130*(I133+J133+L133+N133)+K133)</f>
        <v>0.12055342465753426</v>
      </c>
      <c r="W133" s="322">
        <f t="shared" ref="W133:W180" si="12">(D133+E133+F133+G133+H133++M133+O133+C133)+($W$130*(I133+J133+L133+N133)+K133)</f>
        <v>0.12055342465753426</v>
      </c>
      <c r="X133" s="322"/>
      <c r="Y133" s="322"/>
    </row>
    <row r="134" spans="1:25">
      <c r="A134" s="322"/>
      <c r="B134" s="189" t="s">
        <v>164</v>
      </c>
      <c r="C134" s="212"/>
      <c r="D134" s="190">
        <v>0</v>
      </c>
      <c r="E134" s="289"/>
      <c r="F134" s="192"/>
      <c r="G134" s="190"/>
      <c r="H134" s="193"/>
      <c r="I134" s="194"/>
      <c r="J134" s="195"/>
      <c r="K134" s="194"/>
      <c r="L134" s="195"/>
      <c r="M134" s="208"/>
      <c r="N134" s="195"/>
      <c r="O134" s="217"/>
      <c r="P134" s="196"/>
      <c r="Q134" s="322"/>
      <c r="R134" s="322"/>
      <c r="S134" s="322"/>
      <c r="T134" s="322"/>
      <c r="U134" s="322"/>
      <c r="V134" s="322">
        <f t="shared" si="11"/>
        <v>0</v>
      </c>
      <c r="W134" s="322">
        <f t="shared" si="12"/>
        <v>0</v>
      </c>
      <c r="X134" s="322"/>
      <c r="Y134" s="322"/>
    </row>
    <row r="135" spans="1:25">
      <c r="A135" s="322"/>
      <c r="B135" s="189" t="s">
        <v>165</v>
      </c>
      <c r="C135" s="212"/>
      <c r="D135" s="190">
        <v>0</v>
      </c>
      <c r="E135" s="289"/>
      <c r="F135" s="192">
        <f>$L$6</f>
        <v>0.12055342465753426</v>
      </c>
      <c r="G135" s="190"/>
      <c r="H135" s="193"/>
      <c r="I135" s="194"/>
      <c r="J135" s="195"/>
      <c r="K135" s="194"/>
      <c r="L135" s="195"/>
      <c r="M135" s="208"/>
      <c r="N135" s="195"/>
      <c r="O135" s="217"/>
      <c r="P135" s="196"/>
      <c r="Q135" s="322"/>
      <c r="R135" s="322"/>
      <c r="S135" s="322"/>
      <c r="T135" s="322"/>
      <c r="U135" s="322"/>
      <c r="V135" s="322">
        <f t="shared" si="11"/>
        <v>0.12055342465753426</v>
      </c>
      <c r="W135" s="322">
        <f t="shared" si="12"/>
        <v>0.12055342465753426</v>
      </c>
      <c r="X135" s="322"/>
      <c r="Y135" s="322"/>
    </row>
    <row r="136" spans="1:25">
      <c r="A136" s="322"/>
      <c r="B136" s="189" t="s">
        <v>166</v>
      </c>
      <c r="C136" s="212"/>
      <c r="D136" s="190">
        <v>0</v>
      </c>
      <c r="E136" s="289"/>
      <c r="F136" s="192"/>
      <c r="G136" s="190"/>
      <c r="H136" s="193"/>
      <c r="I136" s="194"/>
      <c r="J136" s="195"/>
      <c r="K136" s="194"/>
      <c r="L136" s="195"/>
      <c r="M136" s="208"/>
      <c r="N136" s="195"/>
      <c r="O136" s="217"/>
      <c r="P136" s="196"/>
      <c r="Q136" s="322"/>
      <c r="R136" s="322"/>
      <c r="S136" s="322"/>
      <c r="T136" s="322"/>
      <c r="U136" s="322"/>
      <c r="V136" s="322">
        <f t="shared" si="11"/>
        <v>0</v>
      </c>
      <c r="W136" s="322">
        <f t="shared" si="12"/>
        <v>0</v>
      </c>
      <c r="X136" s="322"/>
      <c r="Y136" s="322"/>
    </row>
    <row r="137" spans="1:25">
      <c r="A137" s="322"/>
      <c r="B137" s="189" t="s">
        <v>167</v>
      </c>
      <c r="C137" s="212"/>
      <c r="D137" s="190">
        <v>0</v>
      </c>
      <c r="E137" s="289"/>
      <c r="F137" s="192">
        <f>$L$6</f>
        <v>0.12055342465753426</v>
      </c>
      <c r="G137" s="190"/>
      <c r="H137" s="193"/>
      <c r="I137" s="194"/>
      <c r="J137" s="197"/>
      <c r="K137" s="194"/>
      <c r="L137" s="195"/>
      <c r="M137" s="208"/>
      <c r="N137" s="195"/>
      <c r="O137" s="217"/>
      <c r="P137" s="196"/>
      <c r="Q137" s="322"/>
      <c r="R137" s="322"/>
      <c r="S137" s="322"/>
      <c r="T137" s="322"/>
      <c r="U137" s="322"/>
      <c r="V137" s="322">
        <f t="shared" si="11"/>
        <v>0.12055342465753426</v>
      </c>
      <c r="W137" s="322">
        <f t="shared" si="12"/>
        <v>0.12055342465753426</v>
      </c>
      <c r="X137" s="322"/>
      <c r="Y137" s="322"/>
    </row>
    <row r="138" spans="1:25">
      <c r="A138" s="322"/>
      <c r="B138" s="189" t="s">
        <v>168</v>
      </c>
      <c r="C138" s="212"/>
      <c r="D138" s="190">
        <v>0</v>
      </c>
      <c r="E138" s="289"/>
      <c r="F138" s="192"/>
      <c r="G138" s="190"/>
      <c r="H138" s="193"/>
      <c r="I138" s="194"/>
      <c r="J138" s="195"/>
      <c r="K138" s="194"/>
      <c r="L138" s="195"/>
      <c r="M138" s="208"/>
      <c r="N138" s="195"/>
      <c r="O138" s="217"/>
      <c r="P138" s="196"/>
      <c r="Q138" s="322"/>
      <c r="R138" s="322"/>
      <c r="S138" s="322"/>
      <c r="T138" s="322"/>
      <c r="U138" s="322"/>
      <c r="V138" s="322">
        <f t="shared" si="11"/>
        <v>0</v>
      </c>
      <c r="W138" s="322">
        <f t="shared" si="12"/>
        <v>0</v>
      </c>
      <c r="X138" s="322"/>
      <c r="Y138" s="322"/>
    </row>
    <row r="139" spans="1:25">
      <c r="A139" s="322"/>
      <c r="B139" s="189" t="s">
        <v>169</v>
      </c>
      <c r="C139" s="212"/>
      <c r="D139" s="190">
        <v>0</v>
      </c>
      <c r="E139" s="289"/>
      <c r="F139" s="192">
        <f>$L$6</f>
        <v>0.12055342465753426</v>
      </c>
      <c r="G139" s="190"/>
      <c r="H139" s="193"/>
      <c r="I139" s="194"/>
      <c r="J139" s="195"/>
      <c r="K139" s="194"/>
      <c r="L139" s="195"/>
      <c r="M139" s="208"/>
      <c r="N139" s="195"/>
      <c r="O139" s="217"/>
      <c r="P139" s="196"/>
      <c r="Q139" s="322"/>
      <c r="R139" s="322"/>
      <c r="S139" s="322"/>
      <c r="T139" s="322"/>
      <c r="U139" s="322"/>
      <c r="V139" s="322">
        <f t="shared" si="11"/>
        <v>0.12055342465753426</v>
      </c>
      <c r="W139" s="322">
        <f t="shared" si="12"/>
        <v>0.12055342465753426</v>
      </c>
      <c r="X139" s="322"/>
      <c r="Y139" s="322"/>
    </row>
    <row r="140" spans="1:25">
      <c r="A140" s="322"/>
      <c r="B140" s="189" t="s">
        <v>170</v>
      </c>
      <c r="C140" s="212"/>
      <c r="D140" s="190">
        <v>0</v>
      </c>
      <c r="E140" s="289"/>
      <c r="F140" s="192"/>
      <c r="G140" s="192"/>
      <c r="H140" s="193"/>
      <c r="I140" s="198"/>
      <c r="J140" s="197"/>
      <c r="K140" s="194"/>
      <c r="L140" s="195"/>
      <c r="M140" s="190"/>
      <c r="N140" s="225"/>
      <c r="O140" s="217"/>
      <c r="P140" s="196"/>
      <c r="Q140" s="322"/>
      <c r="R140" s="322"/>
      <c r="S140" s="322"/>
      <c r="T140" s="322"/>
      <c r="U140" s="322"/>
      <c r="V140" s="322">
        <f t="shared" si="11"/>
        <v>0</v>
      </c>
      <c r="W140" s="322">
        <f t="shared" si="12"/>
        <v>0</v>
      </c>
      <c r="X140" s="322"/>
      <c r="Y140" s="322"/>
    </row>
    <row r="141" spans="1:25">
      <c r="A141" s="322"/>
      <c r="B141" s="189" t="s">
        <v>171</v>
      </c>
      <c r="C141" s="212"/>
      <c r="D141" s="190">
        <v>0</v>
      </c>
      <c r="E141" s="289"/>
      <c r="F141" s="192">
        <f>$L$6</f>
        <v>0.12055342465753426</v>
      </c>
      <c r="G141" s="192"/>
      <c r="H141" s="193"/>
      <c r="I141" s="198"/>
      <c r="J141" s="197"/>
      <c r="K141" s="194"/>
      <c r="L141" s="195"/>
      <c r="M141" s="190"/>
      <c r="N141" s="191"/>
      <c r="O141" s="217"/>
      <c r="P141" s="196"/>
      <c r="Q141" s="322"/>
      <c r="R141" s="322"/>
      <c r="S141" s="322"/>
      <c r="T141" s="322"/>
      <c r="U141" s="322"/>
      <c r="V141" s="322">
        <f t="shared" si="11"/>
        <v>0.12055342465753426</v>
      </c>
      <c r="W141" s="322">
        <f t="shared" si="12"/>
        <v>0.12055342465753426</v>
      </c>
      <c r="X141" s="322"/>
      <c r="Y141" s="322"/>
    </row>
    <row r="142" spans="1:25">
      <c r="A142" s="322"/>
      <c r="B142" s="189" t="s">
        <v>172</v>
      </c>
      <c r="C142" s="212"/>
      <c r="D142" s="190">
        <v>0</v>
      </c>
      <c r="E142" s="289"/>
      <c r="F142" s="192"/>
      <c r="G142" s="192"/>
      <c r="H142" s="193"/>
      <c r="I142" s="198"/>
      <c r="J142" s="197"/>
      <c r="K142" s="200"/>
      <c r="L142" s="195"/>
      <c r="M142" s="190"/>
      <c r="N142" s="225"/>
      <c r="O142" s="217"/>
      <c r="P142" s="196"/>
      <c r="Q142" s="322"/>
      <c r="R142" s="322"/>
      <c r="S142" s="322"/>
      <c r="T142" s="322"/>
      <c r="U142" s="322"/>
      <c r="V142" s="322">
        <f t="shared" si="11"/>
        <v>0</v>
      </c>
      <c r="W142" s="322">
        <f t="shared" si="12"/>
        <v>0</v>
      </c>
      <c r="X142" s="322"/>
      <c r="Y142" s="322"/>
    </row>
    <row r="143" spans="1:25">
      <c r="A143" s="322"/>
      <c r="B143" s="189" t="s">
        <v>173</v>
      </c>
      <c r="C143" s="212"/>
      <c r="D143" s="190">
        <v>0</v>
      </c>
      <c r="E143" s="289"/>
      <c r="F143" s="192">
        <f>$L$6</f>
        <v>0.12055342465753426</v>
      </c>
      <c r="G143" s="192"/>
      <c r="H143" s="193"/>
      <c r="I143" s="194"/>
      <c r="J143" s="197"/>
      <c r="K143" s="200"/>
      <c r="L143" s="195"/>
      <c r="M143" s="190"/>
      <c r="N143" s="225"/>
      <c r="O143" s="217"/>
      <c r="P143" s="196"/>
      <c r="Q143" s="322"/>
      <c r="R143" s="322"/>
      <c r="S143" s="322"/>
      <c r="T143" s="322"/>
      <c r="U143" s="322"/>
      <c r="V143" s="322">
        <f t="shared" si="11"/>
        <v>0.12055342465753426</v>
      </c>
      <c r="W143" s="322">
        <f t="shared" si="12"/>
        <v>0.12055342465753426</v>
      </c>
      <c r="X143" s="322"/>
      <c r="Y143" s="322"/>
    </row>
    <row r="144" spans="1:25">
      <c r="A144" s="322"/>
      <c r="B144" s="189" t="s">
        <v>174</v>
      </c>
      <c r="C144" s="212"/>
      <c r="D144" s="190">
        <v>0</v>
      </c>
      <c r="E144" s="289"/>
      <c r="F144" s="192"/>
      <c r="G144" s="192"/>
      <c r="H144" s="193"/>
      <c r="I144" s="194"/>
      <c r="J144" s="197"/>
      <c r="K144" s="200"/>
      <c r="L144" s="195"/>
      <c r="M144" s="190"/>
      <c r="N144" s="225"/>
      <c r="O144" s="217"/>
      <c r="P144" s="196"/>
      <c r="Q144" s="322"/>
      <c r="R144" s="322"/>
      <c r="S144" s="322"/>
      <c r="T144" s="322"/>
      <c r="U144" s="322"/>
      <c r="V144" s="322">
        <f t="shared" si="11"/>
        <v>0</v>
      </c>
      <c r="W144" s="322">
        <f t="shared" si="12"/>
        <v>0</v>
      </c>
      <c r="X144" s="322"/>
      <c r="Y144" s="322"/>
    </row>
    <row r="145" spans="1:25">
      <c r="A145" s="322"/>
      <c r="B145" s="189" t="s">
        <v>175</v>
      </c>
      <c r="C145" s="212"/>
      <c r="D145" s="190">
        <v>0</v>
      </c>
      <c r="E145" s="289"/>
      <c r="F145" s="192">
        <f>$L$6</f>
        <v>0.12055342465753426</v>
      </c>
      <c r="G145" s="192"/>
      <c r="H145" s="193"/>
      <c r="I145" s="194"/>
      <c r="J145" s="197"/>
      <c r="K145" s="194"/>
      <c r="L145" s="195"/>
      <c r="M145" s="190"/>
      <c r="N145" s="225"/>
      <c r="O145" s="217"/>
      <c r="P145" s="196"/>
      <c r="Q145" s="322"/>
      <c r="R145" s="322"/>
      <c r="S145" s="322"/>
      <c r="T145" s="322"/>
      <c r="U145" s="322"/>
      <c r="V145" s="322">
        <f t="shared" si="11"/>
        <v>0.12055342465753426</v>
      </c>
      <c r="W145" s="322">
        <f t="shared" si="12"/>
        <v>0.12055342465753426</v>
      </c>
      <c r="X145" s="322"/>
      <c r="Y145" s="322"/>
    </row>
    <row r="146" spans="1:25">
      <c r="A146" s="322"/>
      <c r="B146" s="189" t="s">
        <v>176</v>
      </c>
      <c r="C146" s="212"/>
      <c r="D146" s="190">
        <v>0</v>
      </c>
      <c r="E146" s="289"/>
      <c r="F146" s="192"/>
      <c r="G146" s="192"/>
      <c r="H146" s="193"/>
      <c r="I146" s="198"/>
      <c r="J146" s="197"/>
      <c r="K146" s="199"/>
      <c r="L146" s="195"/>
      <c r="M146" s="190"/>
      <c r="N146" s="225"/>
      <c r="O146" s="217"/>
      <c r="P146" s="196"/>
      <c r="Q146" s="322"/>
      <c r="R146" s="322"/>
      <c r="S146" s="322"/>
      <c r="T146" s="322"/>
      <c r="U146" s="322"/>
      <c r="V146" s="322">
        <f t="shared" si="11"/>
        <v>0</v>
      </c>
      <c r="W146" s="322">
        <f t="shared" si="12"/>
        <v>0</v>
      </c>
      <c r="X146" s="322"/>
      <c r="Y146" s="322"/>
    </row>
    <row r="147" spans="1:25">
      <c r="A147" s="322"/>
      <c r="B147" s="189" t="s">
        <v>177</v>
      </c>
      <c r="C147" s="212"/>
      <c r="D147" s="190">
        <v>0</v>
      </c>
      <c r="E147" s="289"/>
      <c r="F147" s="192">
        <f>$L$6</f>
        <v>0.12055342465753426</v>
      </c>
      <c r="G147" s="192"/>
      <c r="H147" s="193"/>
      <c r="I147" s="198"/>
      <c r="J147" s="197"/>
      <c r="K147" s="199"/>
      <c r="L147" s="195"/>
      <c r="M147" s="209"/>
      <c r="N147" s="195"/>
      <c r="O147" s="217"/>
      <c r="P147" s="196"/>
      <c r="Q147" s="322"/>
      <c r="R147" s="322"/>
      <c r="S147" s="322"/>
      <c r="T147" s="322"/>
      <c r="U147" s="322"/>
      <c r="V147" s="322">
        <f t="shared" si="11"/>
        <v>0.12055342465753426</v>
      </c>
      <c r="W147" s="322">
        <f t="shared" si="12"/>
        <v>0.12055342465753426</v>
      </c>
      <c r="X147" s="322"/>
      <c r="Y147" s="322"/>
    </row>
    <row r="148" spans="1:25">
      <c r="A148" s="322"/>
      <c r="B148" s="189" t="s">
        <v>178</v>
      </c>
      <c r="C148" s="212"/>
      <c r="D148" s="190">
        <v>0</v>
      </c>
      <c r="E148" s="289"/>
      <c r="F148" s="192"/>
      <c r="G148" s="192"/>
      <c r="H148" s="193"/>
      <c r="I148" s="198"/>
      <c r="J148" s="197"/>
      <c r="K148" s="197"/>
      <c r="L148" s="197"/>
      <c r="M148" s="209"/>
      <c r="N148" s="195"/>
      <c r="O148" s="217"/>
      <c r="P148" s="196"/>
      <c r="Q148" s="322"/>
      <c r="R148" s="322"/>
      <c r="S148" s="322"/>
      <c r="T148" s="322"/>
      <c r="U148" s="322"/>
      <c r="V148" s="322">
        <f t="shared" si="11"/>
        <v>0</v>
      </c>
      <c r="W148" s="322">
        <f t="shared" si="12"/>
        <v>0</v>
      </c>
      <c r="X148" s="322"/>
      <c r="Y148" s="322"/>
    </row>
    <row r="149" spans="1:25">
      <c r="A149" s="322"/>
      <c r="B149" s="189" t="s">
        <v>179</v>
      </c>
      <c r="C149" s="212"/>
      <c r="D149" s="190">
        <v>0</v>
      </c>
      <c r="E149" s="289"/>
      <c r="F149" s="192">
        <f>$L$6</f>
        <v>0.12055342465753426</v>
      </c>
      <c r="G149" s="192"/>
      <c r="H149" s="193"/>
      <c r="I149" s="198"/>
      <c r="J149" s="197"/>
      <c r="K149" s="226"/>
      <c r="L149" s="226"/>
      <c r="M149" s="209"/>
      <c r="N149" s="195"/>
      <c r="O149" s="217"/>
      <c r="P149" s="196"/>
      <c r="Q149" s="322"/>
      <c r="R149" s="322"/>
      <c r="S149" s="322"/>
      <c r="T149" s="322"/>
      <c r="U149" s="322"/>
      <c r="V149" s="322">
        <f t="shared" si="11"/>
        <v>0.12055342465753426</v>
      </c>
      <c r="W149" s="322">
        <f t="shared" si="12"/>
        <v>0.12055342465753426</v>
      </c>
      <c r="X149" s="322"/>
      <c r="Y149" s="322"/>
    </row>
    <row r="150" spans="1:25">
      <c r="A150" s="322"/>
      <c r="B150" s="189" t="s">
        <v>180</v>
      </c>
      <c r="C150" s="213"/>
      <c r="D150" s="190">
        <v>0</v>
      </c>
      <c r="E150" s="289"/>
      <c r="F150" s="192"/>
      <c r="G150" s="192"/>
      <c r="H150" s="193"/>
      <c r="I150" s="198"/>
      <c r="J150" s="197"/>
      <c r="K150" s="197"/>
      <c r="L150" s="226"/>
      <c r="M150" s="209"/>
      <c r="N150" s="197"/>
      <c r="O150" s="217"/>
      <c r="P150" s="196"/>
      <c r="Q150" s="322"/>
      <c r="R150" s="322"/>
      <c r="S150" s="322"/>
      <c r="T150" s="322"/>
      <c r="U150" s="322"/>
      <c r="V150" s="322">
        <f t="shared" si="11"/>
        <v>0</v>
      </c>
      <c r="W150" s="322">
        <f t="shared" si="12"/>
        <v>0</v>
      </c>
      <c r="X150" s="322"/>
      <c r="Y150" s="322"/>
    </row>
    <row r="151" spans="1:25">
      <c r="A151" s="322"/>
      <c r="B151" s="189" t="s">
        <v>181</v>
      </c>
      <c r="C151" s="213"/>
      <c r="D151" s="190">
        <v>0</v>
      </c>
      <c r="E151" s="289"/>
      <c r="F151" s="192">
        <f>$L$6</f>
        <v>0.12055342465753426</v>
      </c>
      <c r="G151" s="192"/>
      <c r="H151" s="193"/>
      <c r="I151" s="194"/>
      <c r="J151" s="197"/>
      <c r="K151" s="197"/>
      <c r="L151" s="226"/>
      <c r="M151" s="209"/>
      <c r="N151" s="195"/>
      <c r="O151" s="220"/>
      <c r="P151" s="196"/>
      <c r="Q151" s="322"/>
      <c r="R151" s="322"/>
      <c r="S151" s="322"/>
      <c r="T151" s="322"/>
      <c r="U151" s="322"/>
      <c r="V151" s="322">
        <f t="shared" si="11"/>
        <v>0.12055342465753426</v>
      </c>
      <c r="W151" s="322">
        <f t="shared" si="12"/>
        <v>0.12055342465753426</v>
      </c>
      <c r="X151" s="322"/>
      <c r="Y151" s="322"/>
    </row>
    <row r="152" spans="1:25">
      <c r="A152" s="322"/>
      <c r="B152" s="189" t="s">
        <v>182</v>
      </c>
      <c r="C152" s="213"/>
      <c r="D152" s="190">
        <v>0</v>
      </c>
      <c r="E152" s="289"/>
      <c r="F152" s="192"/>
      <c r="G152" s="192"/>
      <c r="H152" s="193"/>
      <c r="I152" s="194"/>
      <c r="J152" s="197"/>
      <c r="K152" s="200"/>
      <c r="L152" s="195"/>
      <c r="M152" s="209"/>
      <c r="N152" s="195"/>
      <c r="O152" s="217"/>
      <c r="P152" s="196"/>
      <c r="Q152" s="322"/>
      <c r="R152" s="322"/>
      <c r="S152" s="322"/>
      <c r="T152" s="322"/>
      <c r="U152" s="322"/>
      <c r="V152" s="322">
        <f t="shared" si="11"/>
        <v>0</v>
      </c>
      <c r="W152" s="322">
        <f t="shared" si="12"/>
        <v>0</v>
      </c>
      <c r="X152" s="322"/>
      <c r="Y152" s="322"/>
    </row>
    <row r="153" spans="1:25">
      <c r="A153" s="322"/>
      <c r="B153" s="189" t="s">
        <v>183</v>
      </c>
      <c r="C153" s="213"/>
      <c r="D153" s="190">
        <v>0</v>
      </c>
      <c r="E153" s="289"/>
      <c r="F153" s="192">
        <f>$L$6</f>
        <v>0.12055342465753426</v>
      </c>
      <c r="G153" s="192"/>
      <c r="H153" s="193"/>
      <c r="I153" s="194"/>
      <c r="J153" s="197"/>
      <c r="K153" s="200"/>
      <c r="L153" s="195"/>
      <c r="M153" s="209"/>
      <c r="N153" s="195"/>
      <c r="O153" s="217"/>
      <c r="P153" s="196"/>
      <c r="Q153" s="322"/>
      <c r="R153" s="322"/>
      <c r="S153" s="322"/>
      <c r="T153" s="322"/>
      <c r="U153" s="322"/>
      <c r="V153" s="322">
        <f t="shared" si="11"/>
        <v>0.12055342465753426</v>
      </c>
      <c r="W153" s="322">
        <f t="shared" si="12"/>
        <v>0.12055342465753426</v>
      </c>
      <c r="X153" s="322"/>
      <c r="Y153" s="322"/>
    </row>
    <row r="154" spans="1:25">
      <c r="A154" s="322"/>
      <c r="B154" s="189" t="s">
        <v>184</v>
      </c>
      <c r="C154" s="213">
        <f>$L$3</f>
        <v>1</v>
      </c>
      <c r="D154" s="190">
        <v>0</v>
      </c>
      <c r="E154" s="289">
        <f>$L$11</f>
        <v>1.89</v>
      </c>
      <c r="F154" s="192"/>
      <c r="G154" s="192">
        <f>$L$8</f>
        <v>8.0630640000000003E-2</v>
      </c>
      <c r="H154" s="193"/>
      <c r="I154" s="198">
        <f>$L$13</f>
        <v>0.22</v>
      </c>
      <c r="J154" s="197">
        <f>$L$15</f>
        <v>2.5499999999999998E-2</v>
      </c>
      <c r="K154" s="197"/>
      <c r="L154" s="226"/>
      <c r="M154" s="209"/>
      <c r="N154" s="197">
        <f>$L$19</f>
        <v>0.55000000000000004</v>
      </c>
      <c r="O154" s="220">
        <f>$L$4</f>
        <v>0.99900000000000011</v>
      </c>
      <c r="P154" s="196"/>
      <c r="Q154" s="322"/>
      <c r="R154" s="322"/>
      <c r="S154" s="322"/>
      <c r="T154" s="322"/>
      <c r="U154" s="322"/>
      <c r="V154" s="322">
        <f t="shared" si="11"/>
        <v>7.947130640000001</v>
      </c>
      <c r="W154" s="322">
        <f t="shared" si="12"/>
        <v>8.7426306400000016</v>
      </c>
      <c r="X154" s="322"/>
      <c r="Y154" s="322"/>
    </row>
    <row r="155" spans="1:25">
      <c r="A155" s="322"/>
      <c r="B155" s="189" t="s">
        <v>185</v>
      </c>
      <c r="C155" s="213"/>
      <c r="D155" s="190">
        <v>0</v>
      </c>
      <c r="E155" s="289"/>
      <c r="F155" s="192">
        <f>$L$6</f>
        <v>0.12055342465753426</v>
      </c>
      <c r="G155" s="192">
        <f>$L$8</f>
        <v>8.0630640000000003E-2</v>
      </c>
      <c r="H155" s="193"/>
      <c r="I155" s="194"/>
      <c r="J155" s="197">
        <f>$L$15</f>
        <v>2.5499999999999998E-2</v>
      </c>
      <c r="K155" s="197"/>
      <c r="L155" s="226"/>
      <c r="M155" s="209"/>
      <c r="N155" s="195"/>
      <c r="O155" s="220"/>
      <c r="P155" s="196"/>
      <c r="Q155" s="322"/>
      <c r="R155" s="322"/>
      <c r="S155" s="322"/>
      <c r="T155" s="322"/>
      <c r="U155" s="322"/>
      <c r="V155" s="322">
        <f t="shared" si="11"/>
        <v>0.32868406465753425</v>
      </c>
      <c r="W155" s="322">
        <f t="shared" si="12"/>
        <v>0.35418406465753427</v>
      </c>
      <c r="X155" s="322"/>
      <c r="Y155" s="322"/>
    </row>
    <row r="156" spans="1:25">
      <c r="A156" s="322"/>
      <c r="B156" s="189" t="s">
        <v>186</v>
      </c>
      <c r="C156" s="217"/>
      <c r="D156" s="190">
        <v>0</v>
      </c>
      <c r="E156" s="227"/>
      <c r="F156" s="192"/>
      <c r="G156" s="192"/>
      <c r="H156" s="193"/>
      <c r="I156" s="194"/>
      <c r="J156" s="197"/>
      <c r="K156" s="195"/>
      <c r="L156" s="195"/>
      <c r="M156" s="190"/>
      <c r="N156" s="195"/>
      <c r="O156" s="217"/>
      <c r="P156" s="196"/>
      <c r="Q156" s="322"/>
      <c r="R156" s="322"/>
      <c r="S156" s="322"/>
      <c r="T156" s="322"/>
      <c r="U156" s="322"/>
      <c r="V156" s="322">
        <f t="shared" si="11"/>
        <v>0</v>
      </c>
      <c r="W156" s="322">
        <f t="shared" si="12"/>
        <v>0</v>
      </c>
      <c r="X156" s="322"/>
      <c r="Y156" s="322"/>
    </row>
    <row r="157" spans="1:25">
      <c r="A157" s="322"/>
      <c r="B157" s="189" t="s">
        <v>187</v>
      </c>
      <c r="C157" s="217"/>
      <c r="D157" s="190">
        <v>0</v>
      </c>
      <c r="E157" s="227"/>
      <c r="F157" s="192">
        <f>$L$6</f>
        <v>0.12055342465753426</v>
      </c>
      <c r="G157" s="192"/>
      <c r="H157" s="193"/>
      <c r="I157" s="194"/>
      <c r="J157" s="197"/>
      <c r="K157" s="195"/>
      <c r="L157" s="195"/>
      <c r="M157" s="190"/>
      <c r="N157" s="195"/>
      <c r="O157" s="217"/>
      <c r="P157" s="196"/>
      <c r="Q157" s="322"/>
      <c r="R157" s="322"/>
      <c r="S157" s="322"/>
      <c r="T157" s="322"/>
      <c r="U157" s="322"/>
      <c r="V157" s="322">
        <f t="shared" si="11"/>
        <v>0.12055342465753426</v>
      </c>
      <c r="W157" s="322">
        <f t="shared" si="12"/>
        <v>0.12055342465753426</v>
      </c>
      <c r="X157" s="322"/>
      <c r="Y157" s="322"/>
    </row>
    <row r="158" spans="1:25">
      <c r="A158" s="322"/>
      <c r="B158" s="189" t="s">
        <v>188</v>
      </c>
      <c r="C158" s="217"/>
      <c r="D158" s="190">
        <v>0</v>
      </c>
      <c r="E158" s="227"/>
      <c r="F158" s="192"/>
      <c r="G158" s="192"/>
      <c r="H158" s="193"/>
      <c r="I158" s="194"/>
      <c r="J158" s="197"/>
      <c r="K158" s="195"/>
      <c r="L158" s="195"/>
      <c r="M158" s="190"/>
      <c r="N158" s="195"/>
      <c r="O158" s="217"/>
      <c r="P158" s="196"/>
      <c r="Q158" s="322"/>
      <c r="R158" s="322"/>
      <c r="S158" s="322"/>
      <c r="T158" s="322"/>
      <c r="U158" s="322"/>
      <c r="V158" s="322">
        <f t="shared" si="11"/>
        <v>0</v>
      </c>
      <c r="W158" s="322">
        <f t="shared" si="12"/>
        <v>0</v>
      </c>
      <c r="X158" s="322"/>
      <c r="Y158" s="322"/>
    </row>
    <row r="159" spans="1:25">
      <c r="A159" s="322"/>
      <c r="B159" s="189" t="s">
        <v>189</v>
      </c>
      <c r="C159" s="217"/>
      <c r="D159" s="190">
        <v>0</v>
      </c>
      <c r="E159" s="227"/>
      <c r="F159" s="192">
        <f>$L$6</f>
        <v>0.12055342465753426</v>
      </c>
      <c r="G159" s="192"/>
      <c r="H159" s="193"/>
      <c r="I159" s="194"/>
      <c r="J159" s="197"/>
      <c r="K159" s="195"/>
      <c r="L159" s="195"/>
      <c r="M159" s="190"/>
      <c r="N159" s="195"/>
      <c r="O159" s="217"/>
      <c r="P159" s="196"/>
      <c r="Q159" s="322"/>
      <c r="R159" s="322"/>
      <c r="S159" s="322"/>
      <c r="T159" s="322"/>
      <c r="U159" s="322"/>
      <c r="V159" s="322">
        <f t="shared" si="11"/>
        <v>0.12055342465753426</v>
      </c>
      <c r="W159" s="322">
        <f t="shared" si="12"/>
        <v>0.12055342465753426</v>
      </c>
      <c r="X159" s="322"/>
      <c r="Y159" s="322"/>
    </row>
    <row r="160" spans="1:25">
      <c r="A160" s="322"/>
      <c r="B160" s="189" t="s">
        <v>190</v>
      </c>
      <c r="C160" s="217"/>
      <c r="D160" s="190">
        <v>0</v>
      </c>
      <c r="E160" s="227"/>
      <c r="F160" s="192"/>
      <c r="G160" s="192"/>
      <c r="H160" s="193"/>
      <c r="I160" s="194"/>
      <c r="J160" s="197"/>
      <c r="K160" s="195"/>
      <c r="L160" s="195"/>
      <c r="M160" s="190"/>
      <c r="N160" s="195"/>
      <c r="O160" s="217"/>
      <c r="P160" s="196"/>
      <c r="Q160" s="322"/>
      <c r="R160" s="322"/>
      <c r="S160" s="322"/>
      <c r="T160" s="322"/>
      <c r="U160" s="322"/>
      <c r="V160" s="322">
        <f t="shared" si="11"/>
        <v>0</v>
      </c>
      <c r="W160" s="322">
        <f t="shared" si="12"/>
        <v>0</v>
      </c>
      <c r="X160" s="322"/>
      <c r="Y160" s="322"/>
    </row>
    <row r="161" spans="1:25">
      <c r="A161" s="322"/>
      <c r="B161" s="189" t="s">
        <v>191</v>
      </c>
      <c r="C161" s="217"/>
      <c r="D161" s="190">
        <v>0</v>
      </c>
      <c r="E161" s="227"/>
      <c r="F161" s="192">
        <f>$L$6</f>
        <v>0.12055342465753426</v>
      </c>
      <c r="G161" s="192"/>
      <c r="H161" s="193"/>
      <c r="I161" s="194"/>
      <c r="J161" s="197"/>
      <c r="K161" s="195"/>
      <c r="L161" s="195"/>
      <c r="M161" s="190"/>
      <c r="N161" s="195"/>
      <c r="O161" s="217"/>
      <c r="P161" s="196"/>
      <c r="Q161" s="322"/>
      <c r="R161" s="322"/>
      <c r="S161" s="322"/>
      <c r="T161" s="322"/>
      <c r="U161" s="322"/>
      <c r="V161" s="322">
        <f t="shared" si="11"/>
        <v>0.12055342465753426</v>
      </c>
      <c r="W161" s="322">
        <f t="shared" si="12"/>
        <v>0.12055342465753426</v>
      </c>
      <c r="X161" s="322"/>
      <c r="Y161" s="322"/>
    </row>
    <row r="162" spans="1:25">
      <c r="A162" s="322"/>
      <c r="B162" s="189" t="s">
        <v>192</v>
      </c>
      <c r="C162" s="217"/>
      <c r="D162" s="209">
        <v>0</v>
      </c>
      <c r="E162" s="227"/>
      <c r="F162" s="192"/>
      <c r="G162" s="192"/>
      <c r="H162" s="193"/>
      <c r="I162" s="194"/>
      <c r="J162" s="197"/>
      <c r="K162" s="195"/>
      <c r="L162" s="195"/>
      <c r="M162" s="190"/>
      <c r="N162" s="195"/>
      <c r="O162" s="217"/>
      <c r="P162" s="196"/>
      <c r="Q162" s="322"/>
      <c r="R162" s="322"/>
      <c r="S162" s="322"/>
      <c r="T162" s="322"/>
      <c r="U162" s="322"/>
      <c r="V162" s="322">
        <f t="shared" si="11"/>
        <v>0</v>
      </c>
      <c r="W162" s="322">
        <f t="shared" si="12"/>
        <v>0</v>
      </c>
      <c r="X162" s="322"/>
      <c r="Y162" s="322"/>
    </row>
    <row r="163" spans="1:25">
      <c r="A163" s="322"/>
      <c r="B163" s="189" t="s">
        <v>193</v>
      </c>
      <c r="C163" s="217"/>
      <c r="D163" s="209">
        <v>0</v>
      </c>
      <c r="E163" s="289"/>
      <c r="F163" s="192">
        <f>$L$6</f>
        <v>0.12055342465753426</v>
      </c>
      <c r="G163" s="192"/>
      <c r="H163" s="193"/>
      <c r="I163" s="194"/>
      <c r="J163" s="197"/>
      <c r="K163" s="195"/>
      <c r="L163" s="195"/>
      <c r="M163" s="190"/>
      <c r="N163" s="195"/>
      <c r="O163" s="217"/>
      <c r="P163" s="196"/>
      <c r="Q163" s="322"/>
      <c r="R163" s="322"/>
      <c r="S163" s="322"/>
      <c r="T163" s="322"/>
      <c r="U163" s="322"/>
      <c r="V163" s="322">
        <f t="shared" si="11"/>
        <v>0.12055342465753426</v>
      </c>
      <c r="W163" s="322">
        <f t="shared" si="12"/>
        <v>0.12055342465753426</v>
      </c>
      <c r="X163" s="322"/>
      <c r="Y163" s="322"/>
    </row>
    <row r="164" spans="1:25">
      <c r="A164" s="322"/>
      <c r="B164" s="189" t="s">
        <v>194</v>
      </c>
      <c r="C164" s="217"/>
      <c r="D164" s="209">
        <v>0</v>
      </c>
      <c r="E164" s="227"/>
      <c r="F164" s="192"/>
      <c r="G164" s="192">
        <f t="shared" ref="G164:G180" si="13">$L$8</f>
        <v>8.0630640000000003E-2</v>
      </c>
      <c r="H164" s="193"/>
      <c r="I164" s="198">
        <f>$L$13</f>
        <v>0.22</v>
      </c>
      <c r="J164" s="197">
        <f t="shared" ref="J164:J180" si="14">$L$15</f>
        <v>2.5499999999999998E-2</v>
      </c>
      <c r="K164" s="195"/>
      <c r="L164" s="197">
        <f>$L$18</f>
        <v>2E-3</v>
      </c>
      <c r="M164" s="190"/>
      <c r="N164" s="197">
        <f>$L$19</f>
        <v>0.55000000000000004</v>
      </c>
      <c r="O164" s="220">
        <f>$L$4</f>
        <v>0.99900000000000011</v>
      </c>
      <c r="P164" s="196"/>
      <c r="Q164" s="322"/>
      <c r="R164" s="322"/>
      <c r="S164" s="322"/>
      <c r="T164" s="322"/>
      <c r="U164" s="322"/>
      <c r="V164" s="322">
        <f t="shared" si="11"/>
        <v>5.0671306400000011</v>
      </c>
      <c r="W164" s="322">
        <f t="shared" si="12"/>
        <v>5.8646306400000006</v>
      </c>
      <c r="X164" s="322"/>
      <c r="Y164" s="322"/>
    </row>
    <row r="165" spans="1:25">
      <c r="A165" s="322"/>
      <c r="B165" s="189" t="s">
        <v>195</v>
      </c>
      <c r="C165" s="213"/>
      <c r="D165" s="209">
        <v>0</v>
      </c>
      <c r="E165" s="289"/>
      <c r="F165" s="192">
        <f>$L$6</f>
        <v>0.12055342465753426</v>
      </c>
      <c r="G165" s="192">
        <f t="shared" si="13"/>
        <v>8.0630640000000003E-2</v>
      </c>
      <c r="H165" s="193"/>
      <c r="I165" s="194"/>
      <c r="J165" s="197">
        <f t="shared" si="14"/>
        <v>2.5499999999999998E-2</v>
      </c>
      <c r="K165" s="200">
        <f>$L$17</f>
        <v>1.6</v>
      </c>
      <c r="L165" s="197">
        <f>$L$18</f>
        <v>2E-3</v>
      </c>
      <c r="M165" s="209">
        <f t="shared" ref="M165:M167" si="15">0.16</f>
        <v>0.16</v>
      </c>
      <c r="N165" s="195"/>
      <c r="O165" s="217"/>
      <c r="P165" s="196"/>
      <c r="Q165" s="322"/>
      <c r="R165" s="322"/>
      <c r="S165" s="322"/>
      <c r="T165" s="322"/>
      <c r="U165" s="322"/>
      <c r="V165" s="322">
        <f t="shared" si="11"/>
        <v>2.0986840646575344</v>
      </c>
      <c r="W165" s="322">
        <f t="shared" si="12"/>
        <v>2.1261840646575343</v>
      </c>
      <c r="X165" s="322"/>
      <c r="Y165" s="322"/>
    </row>
    <row r="166" spans="1:25">
      <c r="A166" s="322"/>
      <c r="B166" s="189" t="s">
        <v>196</v>
      </c>
      <c r="C166" s="213"/>
      <c r="D166" s="209">
        <v>0</v>
      </c>
      <c r="E166" s="227"/>
      <c r="F166" s="192"/>
      <c r="G166" s="192">
        <f t="shared" si="13"/>
        <v>8.0630640000000003E-2</v>
      </c>
      <c r="H166" s="193"/>
      <c r="I166" s="198"/>
      <c r="J166" s="197">
        <f t="shared" si="14"/>
        <v>2.5499999999999998E-2</v>
      </c>
      <c r="K166" s="200">
        <f t="shared" ref="K166" si="16">$L$17</f>
        <v>1.6</v>
      </c>
      <c r="L166" s="197">
        <f>$L$18</f>
        <v>2E-3</v>
      </c>
      <c r="M166" s="209">
        <f t="shared" si="15"/>
        <v>0.16</v>
      </c>
      <c r="N166" s="195"/>
      <c r="O166" s="217"/>
      <c r="P166" s="196"/>
      <c r="Q166" s="322"/>
      <c r="R166" s="322"/>
      <c r="S166" s="322"/>
      <c r="T166" s="322"/>
      <c r="U166" s="322"/>
      <c r="V166" s="322">
        <f t="shared" si="11"/>
        <v>1.9781306400000001</v>
      </c>
      <c r="W166" s="322">
        <f t="shared" si="12"/>
        <v>2.0056306400000001</v>
      </c>
      <c r="X166" s="322"/>
      <c r="Y166" s="322"/>
    </row>
    <row r="167" spans="1:25">
      <c r="A167" s="322"/>
      <c r="B167" s="189" t="s">
        <v>197</v>
      </c>
      <c r="C167" s="217"/>
      <c r="D167" s="209">
        <v>0</v>
      </c>
      <c r="E167" s="227"/>
      <c r="F167" s="192">
        <f>$L$6</f>
        <v>0.12055342465753426</v>
      </c>
      <c r="G167" s="192">
        <f t="shared" si="13"/>
        <v>8.0630640000000003E-2</v>
      </c>
      <c r="H167" s="193">
        <f>$L$9</f>
        <v>0.69</v>
      </c>
      <c r="I167" s="195"/>
      <c r="J167" s="197">
        <f t="shared" si="14"/>
        <v>2.5499999999999998E-2</v>
      </c>
      <c r="K167" s="200"/>
      <c r="L167" s="197">
        <f>$L$18</f>
        <v>2E-3</v>
      </c>
      <c r="M167" s="209">
        <f t="shared" si="15"/>
        <v>0.16</v>
      </c>
      <c r="N167" s="195"/>
      <c r="O167" s="217"/>
      <c r="P167" s="196"/>
      <c r="Q167" s="322"/>
      <c r="R167" s="322"/>
      <c r="S167" s="322"/>
      <c r="T167" s="322"/>
      <c r="U167" s="322"/>
      <c r="V167" s="322">
        <f t="shared" si="11"/>
        <v>1.1886840646575341</v>
      </c>
      <c r="W167" s="322">
        <f t="shared" si="12"/>
        <v>1.2161840646575341</v>
      </c>
      <c r="X167" s="322"/>
      <c r="Y167" s="322"/>
    </row>
    <row r="168" spans="1:25">
      <c r="A168" s="322"/>
      <c r="B168" s="189" t="s">
        <v>198</v>
      </c>
      <c r="C168" s="217"/>
      <c r="D168" s="209">
        <v>0</v>
      </c>
      <c r="E168" s="227"/>
      <c r="F168" s="192"/>
      <c r="G168" s="192"/>
      <c r="H168" s="193">
        <f>$L$10</f>
        <v>0.8</v>
      </c>
      <c r="I168" s="195"/>
      <c r="J168" s="197"/>
      <c r="K168" s="195"/>
      <c r="L168" s="197"/>
      <c r="M168" s="209"/>
      <c r="N168" s="195"/>
      <c r="O168" s="217"/>
      <c r="P168" s="196"/>
      <c r="Q168" s="322"/>
      <c r="R168" s="322"/>
      <c r="S168" s="322"/>
      <c r="T168" s="322"/>
      <c r="U168" s="322"/>
      <c r="V168" s="322">
        <f t="shared" si="11"/>
        <v>0.8</v>
      </c>
      <c r="W168" s="322">
        <f t="shared" si="12"/>
        <v>0.8</v>
      </c>
      <c r="X168" s="322"/>
      <c r="Y168" s="322"/>
    </row>
    <row r="169" spans="1:25">
      <c r="A169" s="322"/>
      <c r="B169" s="189" t="s">
        <v>199</v>
      </c>
      <c r="C169" s="227"/>
      <c r="D169" s="209">
        <v>0</v>
      </c>
      <c r="E169" s="227"/>
      <c r="F169" s="192">
        <f>$L$6</f>
        <v>0.12055342465753426</v>
      </c>
      <c r="G169" s="192"/>
      <c r="H169" s="193"/>
      <c r="I169" s="195"/>
      <c r="J169" s="197"/>
      <c r="K169" s="195"/>
      <c r="L169" s="195"/>
      <c r="M169" s="209"/>
      <c r="N169" s="195"/>
      <c r="O169" s="220"/>
      <c r="P169" s="196"/>
      <c r="Q169" s="322"/>
      <c r="R169" s="322"/>
      <c r="S169" s="322"/>
      <c r="T169" s="322"/>
      <c r="U169" s="322"/>
      <c r="V169" s="322">
        <f t="shared" si="11"/>
        <v>0.12055342465753426</v>
      </c>
      <c r="W169" s="322">
        <f t="shared" si="12"/>
        <v>0.12055342465753426</v>
      </c>
      <c r="X169" s="322"/>
      <c r="Y169" s="322"/>
    </row>
    <row r="170" spans="1:25">
      <c r="A170" s="322"/>
      <c r="B170" s="189" t="s">
        <v>200</v>
      </c>
      <c r="C170" s="227"/>
      <c r="D170" s="209">
        <v>0</v>
      </c>
      <c r="E170" s="227"/>
      <c r="F170" s="192"/>
      <c r="G170" s="192"/>
      <c r="H170" s="193"/>
      <c r="I170" s="195"/>
      <c r="J170" s="197"/>
      <c r="K170" s="195"/>
      <c r="L170" s="195"/>
      <c r="M170" s="209"/>
      <c r="N170" s="195"/>
      <c r="O170" s="217"/>
      <c r="P170" s="196"/>
      <c r="Q170" s="322"/>
      <c r="R170" s="322"/>
      <c r="S170" s="322"/>
      <c r="T170" s="322"/>
      <c r="U170" s="322"/>
      <c r="V170" s="322">
        <f t="shared" si="11"/>
        <v>0</v>
      </c>
      <c r="W170" s="322">
        <f t="shared" si="12"/>
        <v>0</v>
      </c>
      <c r="X170" s="322"/>
      <c r="Y170" s="322"/>
    </row>
    <row r="171" spans="1:25">
      <c r="A171" s="322"/>
      <c r="B171" s="189" t="s">
        <v>201</v>
      </c>
      <c r="C171" s="217"/>
      <c r="D171" s="209">
        <v>0</v>
      </c>
      <c r="E171" s="227"/>
      <c r="F171" s="192">
        <f>$L$6</f>
        <v>0.12055342465753426</v>
      </c>
      <c r="G171" s="192"/>
      <c r="H171" s="193"/>
      <c r="I171" s="198"/>
      <c r="J171" s="197"/>
      <c r="K171" s="195"/>
      <c r="L171" s="195"/>
      <c r="M171" s="209"/>
      <c r="N171" s="195"/>
      <c r="O171" s="217"/>
      <c r="P171" s="196"/>
      <c r="Q171" s="322"/>
      <c r="R171" s="322"/>
      <c r="S171" s="322"/>
      <c r="T171" s="322"/>
      <c r="U171" s="322"/>
      <c r="V171" s="322">
        <f t="shared" si="11"/>
        <v>0.12055342465753426</v>
      </c>
      <c r="W171" s="322">
        <f t="shared" si="12"/>
        <v>0.12055342465753426</v>
      </c>
      <c r="X171" s="322"/>
      <c r="Y171" s="322"/>
    </row>
    <row r="172" spans="1:25">
      <c r="A172" s="322"/>
      <c r="B172" s="189" t="s">
        <v>202</v>
      </c>
      <c r="C172" s="217"/>
      <c r="D172" s="209">
        <v>0</v>
      </c>
      <c r="E172" s="289"/>
      <c r="F172" s="192"/>
      <c r="G172" s="192"/>
      <c r="H172" s="193"/>
      <c r="I172" s="195"/>
      <c r="J172" s="197"/>
      <c r="K172" s="195"/>
      <c r="L172" s="195"/>
      <c r="M172" s="209"/>
      <c r="N172" s="195"/>
      <c r="O172" s="217"/>
      <c r="P172" s="196"/>
      <c r="Q172" s="322"/>
      <c r="R172" s="322"/>
      <c r="S172" s="322"/>
      <c r="T172" s="322"/>
      <c r="U172" s="322"/>
      <c r="V172" s="322">
        <f t="shared" si="11"/>
        <v>0</v>
      </c>
      <c r="W172" s="322">
        <f t="shared" si="12"/>
        <v>0</v>
      </c>
      <c r="X172" s="322"/>
      <c r="Y172" s="322"/>
    </row>
    <row r="173" spans="1:25">
      <c r="A173" s="322"/>
      <c r="B173" s="189" t="s">
        <v>203</v>
      </c>
      <c r="C173" s="217"/>
      <c r="D173" s="209">
        <v>0</v>
      </c>
      <c r="E173" s="227"/>
      <c r="F173" s="192">
        <f>$L$6</f>
        <v>0.12055342465753426</v>
      </c>
      <c r="G173" s="192"/>
      <c r="H173" s="193"/>
      <c r="I173" s="195"/>
      <c r="J173" s="197"/>
      <c r="K173" s="195"/>
      <c r="L173" s="195"/>
      <c r="M173" s="209"/>
      <c r="N173" s="195"/>
      <c r="O173" s="217"/>
      <c r="P173" s="196"/>
      <c r="Q173" s="322"/>
      <c r="R173" s="322"/>
      <c r="S173" s="322"/>
      <c r="T173" s="322"/>
      <c r="U173" s="322"/>
      <c r="V173" s="322">
        <f t="shared" si="11"/>
        <v>0.12055342465753426</v>
      </c>
      <c r="W173" s="322">
        <f t="shared" si="12"/>
        <v>0.12055342465753426</v>
      </c>
      <c r="X173" s="322"/>
      <c r="Y173" s="322"/>
    </row>
    <row r="174" spans="1:25">
      <c r="A174" s="322"/>
      <c r="B174" s="189" t="s">
        <v>204</v>
      </c>
      <c r="C174" s="217"/>
      <c r="D174" s="209">
        <v>0</v>
      </c>
      <c r="E174" s="227"/>
      <c r="F174" s="192"/>
      <c r="G174" s="192"/>
      <c r="H174" s="193"/>
      <c r="I174" s="198"/>
      <c r="J174" s="197"/>
      <c r="K174" s="195"/>
      <c r="L174" s="195"/>
      <c r="M174" s="209"/>
      <c r="N174" s="197"/>
      <c r="O174" s="217"/>
      <c r="P174" s="196"/>
      <c r="Q174" s="322"/>
      <c r="R174" s="322"/>
      <c r="S174" s="322"/>
      <c r="T174" s="322"/>
      <c r="U174" s="322"/>
      <c r="V174" s="322">
        <f t="shared" si="11"/>
        <v>0</v>
      </c>
      <c r="W174" s="322">
        <f t="shared" si="12"/>
        <v>0</v>
      </c>
      <c r="X174" s="322"/>
      <c r="Y174" s="322"/>
    </row>
    <row r="175" spans="1:25">
      <c r="A175" s="322"/>
      <c r="B175" s="189" t="s">
        <v>205</v>
      </c>
      <c r="C175" s="217"/>
      <c r="D175" s="209">
        <v>0</v>
      </c>
      <c r="E175" s="227"/>
      <c r="F175" s="192">
        <f>$L$6</f>
        <v>0.12055342465753426</v>
      </c>
      <c r="G175" s="192"/>
      <c r="H175" s="193"/>
      <c r="I175" s="195"/>
      <c r="J175" s="197"/>
      <c r="K175" s="195"/>
      <c r="L175" s="195"/>
      <c r="M175" s="209"/>
      <c r="N175" s="195"/>
      <c r="O175" s="217"/>
      <c r="P175" s="196"/>
      <c r="Q175" s="322"/>
      <c r="R175" s="322"/>
      <c r="S175" s="322"/>
      <c r="T175" s="322"/>
      <c r="U175" s="322"/>
      <c r="V175" s="322">
        <f t="shared" si="11"/>
        <v>0.12055342465753426</v>
      </c>
      <c r="W175" s="322">
        <f t="shared" si="12"/>
        <v>0.12055342465753426</v>
      </c>
      <c r="X175" s="322"/>
      <c r="Y175" s="322"/>
    </row>
    <row r="176" spans="1:25">
      <c r="A176" s="322"/>
      <c r="B176" s="189" t="s">
        <v>206</v>
      </c>
      <c r="C176" s="217"/>
      <c r="D176" s="209">
        <v>0</v>
      </c>
      <c r="E176" s="227"/>
      <c r="F176" s="192"/>
      <c r="G176" s="192"/>
      <c r="H176" s="193"/>
      <c r="I176" s="195"/>
      <c r="J176" s="197"/>
      <c r="K176" s="195"/>
      <c r="L176" s="195"/>
      <c r="M176" s="209"/>
      <c r="N176" s="195"/>
      <c r="O176" s="217"/>
      <c r="P176" s="196"/>
      <c r="Q176" s="322"/>
      <c r="R176" s="322"/>
      <c r="S176" s="322"/>
      <c r="T176" s="322"/>
      <c r="U176" s="322"/>
      <c r="V176" s="322">
        <f t="shared" si="11"/>
        <v>0</v>
      </c>
      <c r="W176" s="322">
        <f t="shared" si="12"/>
        <v>0</v>
      </c>
      <c r="X176" s="322"/>
      <c r="Y176" s="322"/>
    </row>
    <row r="177" spans="1:25">
      <c r="A177" s="322"/>
      <c r="B177" s="189" t="s">
        <v>207</v>
      </c>
      <c r="C177" s="217"/>
      <c r="D177" s="209">
        <v>0</v>
      </c>
      <c r="E177" s="227"/>
      <c r="F177" s="192">
        <f>$L$6</f>
        <v>0.12055342465753426</v>
      </c>
      <c r="G177" s="192"/>
      <c r="H177" s="193"/>
      <c r="I177" s="195"/>
      <c r="J177" s="197"/>
      <c r="K177" s="195"/>
      <c r="L177" s="195"/>
      <c r="M177" s="209"/>
      <c r="N177" s="195"/>
      <c r="O177" s="217"/>
      <c r="P177" s="196"/>
      <c r="Q177" s="322"/>
      <c r="R177" s="322"/>
      <c r="S177" s="322"/>
      <c r="T177" s="322"/>
      <c r="U177" s="322"/>
      <c r="V177" s="322">
        <f t="shared" si="11"/>
        <v>0.12055342465753426</v>
      </c>
      <c r="W177" s="322">
        <f t="shared" si="12"/>
        <v>0.12055342465753426</v>
      </c>
      <c r="X177" s="322"/>
      <c r="Y177" s="322"/>
    </row>
    <row r="178" spans="1:25">
      <c r="A178" s="322"/>
      <c r="B178" s="189" t="s">
        <v>208</v>
      </c>
      <c r="C178" s="217"/>
      <c r="D178" s="209">
        <v>0</v>
      </c>
      <c r="E178" s="227"/>
      <c r="F178" s="192"/>
      <c r="G178" s="192"/>
      <c r="H178" s="193"/>
      <c r="I178" s="195"/>
      <c r="J178" s="197"/>
      <c r="K178" s="195"/>
      <c r="L178" s="195"/>
      <c r="M178" s="209"/>
      <c r="N178" s="195"/>
      <c r="O178" s="217"/>
      <c r="P178" s="196"/>
      <c r="Q178" s="322"/>
      <c r="R178" s="322"/>
      <c r="S178" s="322"/>
      <c r="T178" s="322"/>
      <c r="U178" s="322"/>
      <c r="V178" s="322">
        <f t="shared" si="11"/>
        <v>0</v>
      </c>
      <c r="W178" s="322">
        <f t="shared" si="12"/>
        <v>0</v>
      </c>
      <c r="X178" s="322"/>
      <c r="Y178" s="322"/>
    </row>
    <row r="179" spans="1:25">
      <c r="A179" s="322"/>
      <c r="B179" s="189" t="s">
        <v>209</v>
      </c>
      <c r="C179" s="217"/>
      <c r="D179" s="209">
        <v>0</v>
      </c>
      <c r="E179" s="289"/>
      <c r="F179" s="192">
        <f>$L$6</f>
        <v>0.12055342465753426</v>
      </c>
      <c r="G179" s="192"/>
      <c r="H179" s="193"/>
      <c r="I179" s="195"/>
      <c r="J179" s="197"/>
      <c r="K179" s="195"/>
      <c r="L179" s="195"/>
      <c r="M179" s="209"/>
      <c r="N179" s="195"/>
      <c r="O179" s="217"/>
      <c r="P179" s="196"/>
      <c r="Q179" s="322"/>
      <c r="R179" s="322"/>
      <c r="S179" s="322"/>
      <c r="T179" s="322"/>
      <c r="U179" s="322"/>
      <c r="V179" s="322">
        <f t="shared" si="11"/>
        <v>0.12055342465753426</v>
      </c>
      <c r="W179" s="322">
        <f t="shared" si="12"/>
        <v>0.12055342465753426</v>
      </c>
      <c r="X179" s="322"/>
      <c r="Y179" s="322"/>
    </row>
    <row r="180" spans="1:25">
      <c r="A180" s="322"/>
      <c r="B180" s="189" t="s">
        <v>210</v>
      </c>
      <c r="C180" s="217"/>
      <c r="D180" s="209"/>
      <c r="E180" s="227"/>
      <c r="F180" s="192"/>
      <c r="G180" s="192">
        <f t="shared" si="13"/>
        <v>8.0630640000000003E-2</v>
      </c>
      <c r="H180" s="193"/>
      <c r="I180" s="198">
        <f>$L$13</f>
        <v>0.22</v>
      </c>
      <c r="J180" s="197">
        <f t="shared" si="14"/>
        <v>2.5499999999999998E-2</v>
      </c>
      <c r="K180" s="195"/>
      <c r="L180" s="195"/>
      <c r="M180" s="209">
        <f t="shared" ref="M180" si="17">0.16</f>
        <v>0.16</v>
      </c>
      <c r="N180" s="195"/>
      <c r="O180" s="217"/>
      <c r="P180" s="196"/>
      <c r="Q180" s="322"/>
      <c r="R180" s="322"/>
      <c r="S180" s="322"/>
      <c r="T180" s="322"/>
      <c r="U180" s="322"/>
      <c r="V180" s="322">
        <f t="shared" si="11"/>
        <v>1.46813064</v>
      </c>
      <c r="W180" s="322">
        <f t="shared" si="12"/>
        <v>1.7136306399999999</v>
      </c>
      <c r="X180" s="322"/>
      <c r="Y180" s="322"/>
    </row>
    <row r="181" spans="1:25">
      <c r="A181" s="322"/>
      <c r="B181" s="336"/>
      <c r="C181" s="245"/>
      <c r="D181" s="245"/>
      <c r="E181" s="337"/>
      <c r="F181" s="338"/>
      <c r="G181" s="338"/>
      <c r="H181" s="337"/>
      <c r="I181" s="245"/>
      <c r="J181" s="339"/>
      <c r="K181" s="245"/>
      <c r="L181" s="340"/>
      <c r="M181" s="340"/>
      <c r="N181" s="340"/>
      <c r="O181" s="340"/>
      <c r="P181" s="196"/>
      <c r="Q181" s="322"/>
      <c r="R181" s="322"/>
      <c r="S181" s="322"/>
      <c r="T181" s="322"/>
      <c r="U181" s="322"/>
      <c r="V181" s="322"/>
      <c r="W181" s="322"/>
      <c r="X181" s="322"/>
      <c r="Y181" s="322"/>
    </row>
    <row r="182" spans="1:25">
      <c r="A182" s="322"/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322"/>
      <c r="Q182" s="322"/>
      <c r="R182" s="322"/>
      <c r="S182" s="322"/>
      <c r="T182" s="322"/>
      <c r="U182" s="322"/>
      <c r="V182" s="322"/>
      <c r="W182" s="322"/>
      <c r="X182" s="322"/>
      <c r="Y182" s="322"/>
    </row>
    <row r="183" spans="1:25">
      <c r="A183" s="322"/>
      <c r="B183" s="234"/>
      <c r="C183" s="234"/>
      <c r="D183" s="234"/>
      <c r="E183" s="370">
        <v>7</v>
      </c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322"/>
      <c r="Q183" s="322"/>
      <c r="R183" s="322"/>
      <c r="S183" s="322"/>
      <c r="T183" s="322"/>
      <c r="U183" s="322"/>
      <c r="V183" s="322"/>
      <c r="W183" s="322"/>
      <c r="X183" s="322" t="s">
        <v>156</v>
      </c>
      <c r="Y183" s="322" t="s">
        <v>161</v>
      </c>
    </row>
    <row r="184" spans="1:25">
      <c r="A184" s="322"/>
      <c r="B184" s="341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322"/>
      <c r="Q184" s="322"/>
      <c r="R184" s="322"/>
      <c r="S184" s="322"/>
      <c r="T184" s="322"/>
      <c r="U184" s="322"/>
      <c r="V184" s="322"/>
      <c r="W184" s="322"/>
      <c r="X184" s="322">
        <v>7</v>
      </c>
      <c r="Y184" s="322">
        <v>8</v>
      </c>
    </row>
    <row r="185" spans="1:25">
      <c r="A185" s="322"/>
      <c r="B185" s="181" t="s">
        <v>37</v>
      </c>
      <c r="C185" s="210" t="s">
        <v>38</v>
      </c>
      <c r="D185" s="182" t="s">
        <v>39</v>
      </c>
      <c r="E185" s="287" t="s">
        <v>40</v>
      </c>
      <c r="F185" s="400" t="s">
        <v>142</v>
      </c>
      <c r="G185" s="182" t="s">
        <v>33</v>
      </c>
      <c r="H185" s="182" t="s">
        <v>41</v>
      </c>
      <c r="I185" s="183" t="s">
        <v>42</v>
      </c>
      <c r="J185" s="184" t="s">
        <v>43</v>
      </c>
      <c r="K185" s="183" t="s">
        <v>143</v>
      </c>
      <c r="L185" s="402" t="s">
        <v>144</v>
      </c>
      <c r="M185" s="206" t="s">
        <v>139</v>
      </c>
      <c r="N185" s="184" t="s">
        <v>157</v>
      </c>
      <c r="O185" s="215" t="s">
        <v>158</v>
      </c>
      <c r="P185" s="321"/>
      <c r="Q185" s="322"/>
      <c r="R185" s="322"/>
      <c r="S185" s="322"/>
      <c r="T185" s="322"/>
      <c r="U185" s="322"/>
      <c r="V185" s="322"/>
      <c r="W185" s="322"/>
      <c r="X185" s="322"/>
      <c r="Y185" s="322"/>
    </row>
    <row r="186" spans="1:25">
      <c r="A186" s="322"/>
      <c r="B186" s="185"/>
      <c r="C186" s="211"/>
      <c r="D186" s="186"/>
      <c r="E186" s="288" t="s">
        <v>39</v>
      </c>
      <c r="F186" s="401"/>
      <c r="G186" s="186"/>
      <c r="H186" s="186"/>
      <c r="I186" s="187"/>
      <c r="J186" s="188"/>
      <c r="K186" s="187"/>
      <c r="L186" s="403"/>
      <c r="M186" s="207"/>
      <c r="N186" s="188"/>
      <c r="O186" s="216"/>
      <c r="P186" s="321"/>
      <c r="Q186" s="322"/>
      <c r="R186" s="322"/>
      <c r="S186" s="322"/>
      <c r="T186" s="322"/>
      <c r="U186" s="322"/>
      <c r="V186" s="322"/>
      <c r="W186" s="322"/>
      <c r="X186" s="322"/>
      <c r="Y186" s="322"/>
    </row>
    <row r="187" spans="1:25">
      <c r="A187" s="322"/>
      <c r="B187" s="189" t="s">
        <v>163</v>
      </c>
      <c r="C187" s="212"/>
      <c r="D187" s="190">
        <v>0</v>
      </c>
      <c r="E187" s="289"/>
      <c r="F187" s="192">
        <f>$L$6</f>
        <v>0.12055342465753426</v>
      </c>
      <c r="G187" s="190"/>
      <c r="H187" s="193"/>
      <c r="I187" s="194"/>
      <c r="J187" s="195"/>
      <c r="K187" s="194"/>
      <c r="L187" s="195"/>
      <c r="M187" s="208"/>
      <c r="N187" s="195"/>
      <c r="O187" s="217"/>
      <c r="P187" s="196"/>
      <c r="Q187" s="322"/>
      <c r="R187" s="322"/>
      <c r="S187" s="322"/>
      <c r="T187" s="322"/>
      <c r="U187" s="322"/>
      <c r="V187" s="322"/>
      <c r="W187" s="322"/>
      <c r="X187" s="322">
        <f t="shared" ref="X187:X234" si="18">(D187+E187+F187+G187+H187++M187+O187+C187)+($X$184*(J187+L187+N187+I187))+K187</f>
        <v>0.12055342465753426</v>
      </c>
      <c r="Y187" s="322">
        <f t="shared" ref="Y187:Y234" si="19">(D187+E187+F187+G187+H187++M187+O187+C187)+($Y$184*(J187+L187+I187+N187))+K187</f>
        <v>0.12055342465753426</v>
      </c>
    </row>
    <row r="188" spans="1:25">
      <c r="A188" s="322"/>
      <c r="B188" s="189" t="s">
        <v>164</v>
      </c>
      <c r="C188" s="212"/>
      <c r="D188" s="190">
        <v>0</v>
      </c>
      <c r="E188" s="289"/>
      <c r="F188" s="192"/>
      <c r="G188" s="190"/>
      <c r="H188" s="193"/>
      <c r="I188" s="194"/>
      <c r="J188" s="195"/>
      <c r="K188" s="194"/>
      <c r="L188" s="195"/>
      <c r="M188" s="208"/>
      <c r="N188" s="195"/>
      <c r="O188" s="217"/>
      <c r="P188" s="196"/>
      <c r="Q188" s="322"/>
      <c r="R188" s="322"/>
      <c r="S188" s="322"/>
      <c r="T188" s="322"/>
      <c r="U188" s="322"/>
      <c r="V188" s="322"/>
      <c r="W188" s="322"/>
      <c r="X188" s="322">
        <f t="shared" si="18"/>
        <v>0</v>
      </c>
      <c r="Y188" s="322">
        <f t="shared" si="19"/>
        <v>0</v>
      </c>
    </row>
    <row r="189" spans="1:25">
      <c r="A189" s="322"/>
      <c r="B189" s="189" t="s">
        <v>165</v>
      </c>
      <c r="C189" s="212"/>
      <c r="D189" s="190">
        <v>0</v>
      </c>
      <c r="E189" s="289"/>
      <c r="F189" s="192">
        <f>$L$6</f>
        <v>0.12055342465753426</v>
      </c>
      <c r="G189" s="190"/>
      <c r="H189" s="193"/>
      <c r="I189" s="194"/>
      <c r="J189" s="195"/>
      <c r="K189" s="194"/>
      <c r="L189" s="195"/>
      <c r="M189" s="208"/>
      <c r="N189" s="195"/>
      <c r="O189" s="217"/>
      <c r="P189" s="196"/>
      <c r="Q189" s="322"/>
      <c r="R189" s="322"/>
      <c r="S189" s="322"/>
      <c r="T189" s="322"/>
      <c r="U189" s="322"/>
      <c r="V189" s="322"/>
      <c r="W189" s="322"/>
      <c r="X189" s="322">
        <f t="shared" si="18"/>
        <v>0.12055342465753426</v>
      </c>
      <c r="Y189" s="322">
        <f t="shared" si="19"/>
        <v>0.12055342465753426</v>
      </c>
    </row>
    <row r="190" spans="1:25">
      <c r="A190" s="322"/>
      <c r="B190" s="189" t="s">
        <v>166</v>
      </c>
      <c r="C190" s="212"/>
      <c r="D190" s="190">
        <v>0</v>
      </c>
      <c r="E190" s="289"/>
      <c r="F190" s="192"/>
      <c r="G190" s="190"/>
      <c r="H190" s="193"/>
      <c r="I190" s="194"/>
      <c r="J190" s="195"/>
      <c r="K190" s="194"/>
      <c r="L190" s="195"/>
      <c r="M190" s="208"/>
      <c r="N190" s="195"/>
      <c r="O190" s="217"/>
      <c r="P190" s="196"/>
      <c r="Q190" s="322"/>
      <c r="R190" s="322"/>
      <c r="S190" s="322"/>
      <c r="T190" s="322"/>
      <c r="U190" s="322"/>
      <c r="V190" s="322"/>
      <c r="W190" s="322"/>
      <c r="X190" s="322">
        <f t="shared" si="18"/>
        <v>0</v>
      </c>
      <c r="Y190" s="322">
        <f t="shared" si="19"/>
        <v>0</v>
      </c>
    </row>
    <row r="191" spans="1:25">
      <c r="A191" s="322"/>
      <c r="B191" s="189" t="s">
        <v>167</v>
      </c>
      <c r="C191" s="212"/>
      <c r="D191" s="190">
        <v>0</v>
      </c>
      <c r="E191" s="289"/>
      <c r="F191" s="192">
        <f>$L$6</f>
        <v>0.12055342465753426</v>
      </c>
      <c r="G191" s="190"/>
      <c r="H191" s="193"/>
      <c r="I191" s="194"/>
      <c r="J191" s="197"/>
      <c r="K191" s="194"/>
      <c r="L191" s="195"/>
      <c r="M191" s="208"/>
      <c r="N191" s="195"/>
      <c r="O191" s="217"/>
      <c r="P191" s="196"/>
      <c r="Q191" s="322"/>
      <c r="R191" s="322"/>
      <c r="S191" s="322"/>
      <c r="T191" s="322"/>
      <c r="U191" s="322"/>
      <c r="V191" s="322"/>
      <c r="W191" s="322"/>
      <c r="X191" s="322">
        <f t="shared" si="18"/>
        <v>0.12055342465753426</v>
      </c>
      <c r="Y191" s="322">
        <f t="shared" si="19"/>
        <v>0.12055342465753426</v>
      </c>
    </row>
    <row r="192" spans="1:25">
      <c r="A192" s="322"/>
      <c r="B192" s="189" t="s">
        <v>168</v>
      </c>
      <c r="C192" s="212"/>
      <c r="D192" s="190">
        <v>0</v>
      </c>
      <c r="E192" s="289"/>
      <c r="F192" s="192"/>
      <c r="G192" s="190"/>
      <c r="H192" s="193"/>
      <c r="I192" s="194"/>
      <c r="J192" s="195"/>
      <c r="K192" s="194"/>
      <c r="L192" s="195"/>
      <c r="M192" s="208"/>
      <c r="N192" s="195"/>
      <c r="O192" s="217"/>
      <c r="P192" s="196"/>
      <c r="Q192" s="322"/>
      <c r="R192" s="322"/>
      <c r="S192" s="322"/>
      <c r="T192" s="322"/>
      <c r="U192" s="322"/>
      <c r="V192" s="322"/>
      <c r="W192" s="322"/>
      <c r="X192" s="322">
        <f t="shared" si="18"/>
        <v>0</v>
      </c>
      <c r="Y192" s="322">
        <f t="shared" si="19"/>
        <v>0</v>
      </c>
    </row>
    <row r="193" spans="1:25">
      <c r="A193" s="322"/>
      <c r="B193" s="189" t="s">
        <v>169</v>
      </c>
      <c r="C193" s="212"/>
      <c r="D193" s="190">
        <v>0</v>
      </c>
      <c r="E193" s="289"/>
      <c r="F193" s="192">
        <f>$L$6</f>
        <v>0.12055342465753426</v>
      </c>
      <c r="G193" s="190"/>
      <c r="H193" s="193"/>
      <c r="I193" s="194"/>
      <c r="J193" s="195"/>
      <c r="K193" s="194"/>
      <c r="L193" s="195"/>
      <c r="M193" s="208"/>
      <c r="N193" s="195"/>
      <c r="O193" s="217"/>
      <c r="P193" s="196"/>
      <c r="Q193" s="322"/>
      <c r="R193" s="322"/>
      <c r="S193" s="322"/>
      <c r="T193" s="322"/>
      <c r="U193" s="322"/>
      <c r="V193" s="322"/>
      <c r="W193" s="322"/>
      <c r="X193" s="322">
        <f t="shared" si="18"/>
        <v>0.12055342465753426</v>
      </c>
      <c r="Y193" s="322">
        <f t="shared" si="19"/>
        <v>0.12055342465753426</v>
      </c>
    </row>
    <row r="194" spans="1:25">
      <c r="A194" s="322"/>
      <c r="B194" s="189" t="s">
        <v>170</v>
      </c>
      <c r="C194" s="212"/>
      <c r="D194" s="190">
        <v>0</v>
      </c>
      <c r="E194" s="289"/>
      <c r="F194" s="192"/>
      <c r="G194" s="192"/>
      <c r="H194" s="193"/>
      <c r="I194" s="198"/>
      <c r="J194" s="197"/>
      <c r="K194" s="194"/>
      <c r="L194" s="195"/>
      <c r="M194" s="190"/>
      <c r="N194" s="225"/>
      <c r="O194" s="217"/>
      <c r="P194" s="196"/>
      <c r="Q194" s="322"/>
      <c r="R194" s="322"/>
      <c r="S194" s="322"/>
      <c r="T194" s="322"/>
      <c r="U194" s="322"/>
      <c r="V194" s="322"/>
      <c r="W194" s="322"/>
      <c r="X194" s="322">
        <f t="shared" si="18"/>
        <v>0</v>
      </c>
      <c r="Y194" s="322">
        <f t="shared" si="19"/>
        <v>0</v>
      </c>
    </row>
    <row r="195" spans="1:25">
      <c r="A195" s="322"/>
      <c r="B195" s="189" t="s">
        <v>171</v>
      </c>
      <c r="C195" s="212"/>
      <c r="D195" s="190">
        <v>0</v>
      </c>
      <c r="E195" s="289"/>
      <c r="F195" s="192">
        <f>$L$6</f>
        <v>0.12055342465753426</v>
      </c>
      <c r="G195" s="192"/>
      <c r="H195" s="193"/>
      <c r="I195" s="198"/>
      <c r="J195" s="197"/>
      <c r="K195" s="194"/>
      <c r="L195" s="195"/>
      <c r="M195" s="190"/>
      <c r="N195" s="191"/>
      <c r="O195" s="217"/>
      <c r="P195" s="196"/>
      <c r="Q195" s="322"/>
      <c r="R195" s="322"/>
      <c r="S195" s="322"/>
      <c r="T195" s="322"/>
      <c r="U195" s="322"/>
      <c r="V195" s="322"/>
      <c r="W195" s="322"/>
      <c r="X195" s="322">
        <f t="shared" si="18"/>
        <v>0.12055342465753426</v>
      </c>
      <c r="Y195" s="322">
        <f t="shared" si="19"/>
        <v>0.12055342465753426</v>
      </c>
    </row>
    <row r="196" spans="1:25">
      <c r="A196" s="322"/>
      <c r="B196" s="189" t="s">
        <v>172</v>
      </c>
      <c r="C196" s="212"/>
      <c r="D196" s="190">
        <v>0</v>
      </c>
      <c r="E196" s="289"/>
      <c r="F196" s="192"/>
      <c r="G196" s="192"/>
      <c r="H196" s="193"/>
      <c r="I196" s="198"/>
      <c r="J196" s="197"/>
      <c r="K196" s="200"/>
      <c r="L196" s="195"/>
      <c r="M196" s="190"/>
      <c r="N196" s="225"/>
      <c r="O196" s="217"/>
      <c r="P196" s="196"/>
      <c r="Q196" s="322"/>
      <c r="R196" s="322"/>
      <c r="S196" s="322"/>
      <c r="T196" s="322"/>
      <c r="U196" s="322"/>
      <c r="V196" s="322"/>
      <c r="W196" s="322"/>
      <c r="X196" s="322">
        <f t="shared" si="18"/>
        <v>0</v>
      </c>
      <c r="Y196" s="322">
        <f t="shared" si="19"/>
        <v>0</v>
      </c>
    </row>
    <row r="197" spans="1:25">
      <c r="A197" s="322"/>
      <c r="B197" s="189" t="s">
        <v>173</v>
      </c>
      <c r="C197" s="212"/>
      <c r="D197" s="190">
        <v>0</v>
      </c>
      <c r="E197" s="289"/>
      <c r="F197" s="192">
        <f>$L$6</f>
        <v>0.12055342465753426</v>
      </c>
      <c r="G197" s="192"/>
      <c r="H197" s="193"/>
      <c r="I197" s="194"/>
      <c r="J197" s="197"/>
      <c r="K197" s="200"/>
      <c r="L197" s="195"/>
      <c r="M197" s="190"/>
      <c r="N197" s="225"/>
      <c r="O197" s="217"/>
      <c r="P197" s="196"/>
      <c r="Q197" s="322"/>
      <c r="R197" s="322"/>
      <c r="S197" s="322"/>
      <c r="T197" s="322"/>
      <c r="U197" s="322"/>
      <c r="V197" s="322"/>
      <c r="W197" s="322"/>
      <c r="X197" s="322">
        <f t="shared" si="18"/>
        <v>0.12055342465753426</v>
      </c>
      <c r="Y197" s="322">
        <f t="shared" si="19"/>
        <v>0.12055342465753426</v>
      </c>
    </row>
    <row r="198" spans="1:25">
      <c r="A198" s="322"/>
      <c r="B198" s="189" t="s">
        <v>174</v>
      </c>
      <c r="C198" s="212"/>
      <c r="D198" s="190">
        <v>0</v>
      </c>
      <c r="E198" s="289"/>
      <c r="F198" s="192"/>
      <c r="G198" s="192"/>
      <c r="H198" s="193"/>
      <c r="I198" s="194"/>
      <c r="J198" s="197"/>
      <c r="K198" s="200"/>
      <c r="L198" s="195"/>
      <c r="M198" s="190"/>
      <c r="N198" s="225"/>
      <c r="O198" s="217"/>
      <c r="P198" s="196"/>
      <c r="Q198" s="322"/>
      <c r="R198" s="322"/>
      <c r="S198" s="322"/>
      <c r="T198" s="322"/>
      <c r="U198" s="322"/>
      <c r="V198" s="322"/>
      <c r="W198" s="322"/>
      <c r="X198" s="322">
        <f t="shared" si="18"/>
        <v>0</v>
      </c>
      <c r="Y198" s="322">
        <f t="shared" si="19"/>
        <v>0</v>
      </c>
    </row>
    <row r="199" spans="1:25">
      <c r="A199" s="322"/>
      <c r="B199" s="189" t="s">
        <v>175</v>
      </c>
      <c r="C199" s="212"/>
      <c r="D199" s="190">
        <v>0</v>
      </c>
      <c r="E199" s="289"/>
      <c r="F199" s="192">
        <f>$L$6</f>
        <v>0.12055342465753426</v>
      </c>
      <c r="G199" s="192"/>
      <c r="H199" s="193"/>
      <c r="I199" s="194"/>
      <c r="J199" s="197"/>
      <c r="K199" s="194"/>
      <c r="L199" s="195"/>
      <c r="M199" s="190"/>
      <c r="N199" s="225"/>
      <c r="O199" s="217"/>
      <c r="P199" s="196"/>
      <c r="Q199" s="322"/>
      <c r="R199" s="322"/>
      <c r="S199" s="322"/>
      <c r="T199" s="322"/>
      <c r="U199" s="322"/>
      <c r="V199" s="322"/>
      <c r="W199" s="322"/>
      <c r="X199" s="322">
        <f t="shared" si="18"/>
        <v>0.12055342465753426</v>
      </c>
      <c r="Y199" s="322">
        <f t="shared" si="19"/>
        <v>0.12055342465753426</v>
      </c>
    </row>
    <row r="200" spans="1:25">
      <c r="A200" s="322"/>
      <c r="B200" s="189" t="s">
        <v>176</v>
      </c>
      <c r="C200" s="212"/>
      <c r="D200" s="190">
        <v>0</v>
      </c>
      <c r="E200" s="289"/>
      <c r="F200" s="192"/>
      <c r="G200" s="192"/>
      <c r="H200" s="193"/>
      <c r="I200" s="198"/>
      <c r="J200" s="197"/>
      <c r="K200" s="199"/>
      <c r="L200" s="195"/>
      <c r="M200" s="190"/>
      <c r="N200" s="225"/>
      <c r="O200" s="217"/>
      <c r="P200" s="196"/>
      <c r="Q200" s="322"/>
      <c r="R200" s="322"/>
      <c r="S200" s="322"/>
      <c r="T200" s="322"/>
      <c r="U200" s="322"/>
      <c r="V200" s="322"/>
      <c r="W200" s="322"/>
      <c r="X200" s="322">
        <f t="shared" si="18"/>
        <v>0</v>
      </c>
      <c r="Y200" s="322">
        <f t="shared" si="19"/>
        <v>0</v>
      </c>
    </row>
    <row r="201" spans="1:25">
      <c r="A201" s="322"/>
      <c r="B201" s="189" t="s">
        <v>177</v>
      </c>
      <c r="C201" s="212"/>
      <c r="D201" s="190">
        <v>0</v>
      </c>
      <c r="E201" s="289"/>
      <c r="F201" s="192">
        <f>$L$6</f>
        <v>0.12055342465753426</v>
      </c>
      <c r="G201" s="192"/>
      <c r="H201" s="193"/>
      <c r="I201" s="198"/>
      <c r="J201" s="197"/>
      <c r="K201" s="199"/>
      <c r="L201" s="195"/>
      <c r="M201" s="209"/>
      <c r="N201" s="195"/>
      <c r="O201" s="217"/>
      <c r="P201" s="196"/>
      <c r="Q201" s="322"/>
      <c r="R201" s="322"/>
      <c r="S201" s="322"/>
      <c r="T201" s="322"/>
      <c r="U201" s="322"/>
      <c r="V201" s="322"/>
      <c r="W201" s="322"/>
      <c r="X201" s="322">
        <f t="shared" si="18"/>
        <v>0.12055342465753426</v>
      </c>
      <c r="Y201" s="322">
        <f t="shared" si="19"/>
        <v>0.12055342465753426</v>
      </c>
    </row>
    <row r="202" spans="1:25">
      <c r="A202" s="322"/>
      <c r="B202" s="189" t="s">
        <v>178</v>
      </c>
      <c r="C202" s="212"/>
      <c r="D202" s="190">
        <v>0</v>
      </c>
      <c r="E202" s="289"/>
      <c r="F202" s="192"/>
      <c r="G202" s="192"/>
      <c r="H202" s="193"/>
      <c r="I202" s="198"/>
      <c r="J202" s="197"/>
      <c r="K202" s="197"/>
      <c r="L202" s="197"/>
      <c r="M202" s="209"/>
      <c r="N202" s="195"/>
      <c r="O202" s="217"/>
      <c r="P202" s="196"/>
      <c r="Q202" s="322"/>
      <c r="R202" s="322"/>
      <c r="S202" s="322"/>
      <c r="T202" s="322"/>
      <c r="U202" s="322"/>
      <c r="V202" s="322"/>
      <c r="W202" s="322"/>
      <c r="X202" s="322">
        <f t="shared" si="18"/>
        <v>0</v>
      </c>
      <c r="Y202" s="322">
        <f t="shared" si="19"/>
        <v>0</v>
      </c>
    </row>
    <row r="203" spans="1:25">
      <c r="A203" s="322"/>
      <c r="B203" s="189" t="s">
        <v>179</v>
      </c>
      <c r="C203" s="212"/>
      <c r="D203" s="190">
        <v>0</v>
      </c>
      <c r="E203" s="289"/>
      <c r="F203" s="192">
        <f>$L$6</f>
        <v>0.12055342465753426</v>
      </c>
      <c r="G203" s="192"/>
      <c r="H203" s="193"/>
      <c r="I203" s="198"/>
      <c r="J203" s="197"/>
      <c r="K203" s="226"/>
      <c r="L203" s="226"/>
      <c r="M203" s="209"/>
      <c r="N203" s="195"/>
      <c r="O203" s="217"/>
      <c r="P203" s="196"/>
      <c r="Q203" s="322"/>
      <c r="R203" s="322"/>
      <c r="S203" s="322"/>
      <c r="T203" s="322"/>
      <c r="U203" s="322"/>
      <c r="V203" s="322"/>
      <c r="W203" s="322"/>
      <c r="X203" s="322">
        <f t="shared" si="18"/>
        <v>0.12055342465753426</v>
      </c>
      <c r="Y203" s="322">
        <f t="shared" si="19"/>
        <v>0.12055342465753426</v>
      </c>
    </row>
    <row r="204" spans="1:25">
      <c r="A204" s="322"/>
      <c r="B204" s="189" t="s">
        <v>180</v>
      </c>
      <c r="C204" s="213"/>
      <c r="D204" s="190">
        <v>0</v>
      </c>
      <c r="E204" s="289"/>
      <c r="F204" s="192"/>
      <c r="G204" s="192"/>
      <c r="H204" s="193"/>
      <c r="I204" s="198"/>
      <c r="J204" s="197"/>
      <c r="K204" s="197"/>
      <c r="L204" s="226"/>
      <c r="M204" s="209"/>
      <c r="N204" s="197"/>
      <c r="O204" s="217"/>
      <c r="P204" s="196"/>
      <c r="Q204" s="322"/>
      <c r="R204" s="322"/>
      <c r="S204" s="322"/>
      <c r="T204" s="322"/>
      <c r="U204" s="322"/>
      <c r="V204" s="322"/>
      <c r="W204" s="322"/>
      <c r="X204" s="322">
        <f t="shared" si="18"/>
        <v>0</v>
      </c>
      <c r="Y204" s="322">
        <f t="shared" si="19"/>
        <v>0</v>
      </c>
    </row>
    <row r="205" spans="1:25">
      <c r="A205" s="322"/>
      <c r="B205" s="189" t="s">
        <v>181</v>
      </c>
      <c r="C205" s="213"/>
      <c r="D205" s="190">
        <v>0</v>
      </c>
      <c r="E205" s="289"/>
      <c r="F205" s="192">
        <f>$L$6</f>
        <v>0.12055342465753426</v>
      </c>
      <c r="G205" s="192"/>
      <c r="H205" s="193"/>
      <c r="I205" s="194"/>
      <c r="J205" s="197"/>
      <c r="K205" s="197"/>
      <c r="L205" s="226"/>
      <c r="M205" s="209"/>
      <c r="N205" s="195"/>
      <c r="O205" s="220"/>
      <c r="P205" s="196"/>
      <c r="Q205" s="322"/>
      <c r="R205" s="322"/>
      <c r="S205" s="322"/>
      <c r="T205" s="322"/>
      <c r="U205" s="322"/>
      <c r="V205" s="322"/>
      <c r="W205" s="322"/>
      <c r="X205" s="322">
        <f t="shared" si="18"/>
        <v>0.12055342465753426</v>
      </c>
      <c r="Y205" s="322">
        <f t="shared" si="19"/>
        <v>0.12055342465753426</v>
      </c>
    </row>
    <row r="206" spans="1:25">
      <c r="A206" s="322"/>
      <c r="B206" s="189" t="s">
        <v>182</v>
      </c>
      <c r="C206" s="213"/>
      <c r="D206" s="190">
        <v>0</v>
      </c>
      <c r="E206" s="289"/>
      <c r="F206" s="192"/>
      <c r="G206" s="192"/>
      <c r="H206" s="193"/>
      <c r="I206" s="194"/>
      <c r="J206" s="197"/>
      <c r="K206" s="200"/>
      <c r="L206" s="195"/>
      <c r="M206" s="209"/>
      <c r="N206" s="195"/>
      <c r="O206" s="217"/>
      <c r="P206" s="196"/>
      <c r="Q206" s="322"/>
      <c r="R206" s="322"/>
      <c r="S206" s="322"/>
      <c r="T206" s="322"/>
      <c r="U206" s="322"/>
      <c r="V206" s="322"/>
      <c r="W206" s="322"/>
      <c r="X206" s="322">
        <f t="shared" si="18"/>
        <v>0</v>
      </c>
      <c r="Y206" s="322">
        <f t="shared" si="19"/>
        <v>0</v>
      </c>
    </row>
    <row r="207" spans="1:25">
      <c r="A207" s="322"/>
      <c r="B207" s="189" t="s">
        <v>183</v>
      </c>
      <c r="C207" s="213"/>
      <c r="D207" s="190">
        <v>0</v>
      </c>
      <c r="E207" s="289"/>
      <c r="F207" s="192">
        <f>$L$6</f>
        <v>0.12055342465753426</v>
      </c>
      <c r="G207" s="192"/>
      <c r="H207" s="193"/>
      <c r="I207" s="194"/>
      <c r="J207" s="197"/>
      <c r="K207" s="200"/>
      <c r="L207" s="195"/>
      <c r="M207" s="209"/>
      <c r="N207" s="195"/>
      <c r="O207" s="217"/>
      <c r="P207" s="196"/>
      <c r="Q207" s="322"/>
      <c r="R207" s="322"/>
      <c r="S207" s="322"/>
      <c r="T207" s="322"/>
      <c r="U207" s="322"/>
      <c r="V207" s="322"/>
      <c r="W207" s="322"/>
      <c r="X207" s="322">
        <f t="shared" si="18"/>
        <v>0.12055342465753426</v>
      </c>
      <c r="Y207" s="322">
        <f t="shared" si="19"/>
        <v>0.12055342465753426</v>
      </c>
    </row>
    <row r="208" spans="1:25">
      <c r="A208" s="322"/>
      <c r="B208" s="189" t="s">
        <v>184</v>
      </c>
      <c r="C208" s="213">
        <f>$L$3</f>
        <v>1</v>
      </c>
      <c r="D208" s="190">
        <v>0</v>
      </c>
      <c r="E208" s="289">
        <f>$L$11</f>
        <v>1.89</v>
      </c>
      <c r="F208" s="192"/>
      <c r="G208" s="192">
        <f>$L$8</f>
        <v>8.0630640000000003E-2</v>
      </c>
      <c r="H208" s="193"/>
      <c r="I208" s="198">
        <f>$L$13</f>
        <v>0.22</v>
      </c>
      <c r="J208" s="197">
        <f>$L$15</f>
        <v>2.5499999999999998E-2</v>
      </c>
      <c r="K208" s="197"/>
      <c r="L208" s="226"/>
      <c r="M208" s="209"/>
      <c r="N208" s="197">
        <f>$L$19</f>
        <v>0.55000000000000004</v>
      </c>
      <c r="O208" s="220">
        <f>$L$4</f>
        <v>0.99900000000000011</v>
      </c>
      <c r="P208" s="196"/>
      <c r="Q208" s="322"/>
      <c r="R208" s="322"/>
      <c r="S208" s="322"/>
      <c r="T208" s="322"/>
      <c r="U208" s="322"/>
      <c r="V208" s="322"/>
      <c r="W208" s="322"/>
      <c r="X208" s="322">
        <f t="shared" si="18"/>
        <v>9.5381306400000003</v>
      </c>
      <c r="Y208" s="322">
        <f t="shared" si="19"/>
        <v>10.333630640000001</v>
      </c>
    </row>
    <row r="209" spans="1:25">
      <c r="A209" s="322"/>
      <c r="B209" s="189" t="s">
        <v>185</v>
      </c>
      <c r="C209" s="213"/>
      <c r="D209" s="190">
        <v>0</v>
      </c>
      <c r="E209" s="289"/>
      <c r="F209" s="192">
        <f>$L$6</f>
        <v>0.12055342465753426</v>
      </c>
      <c r="G209" s="192">
        <f>$L$8</f>
        <v>8.0630640000000003E-2</v>
      </c>
      <c r="H209" s="193"/>
      <c r="I209" s="194"/>
      <c r="J209" s="197">
        <f>$L$15</f>
        <v>2.5499999999999998E-2</v>
      </c>
      <c r="K209" s="197"/>
      <c r="L209" s="226"/>
      <c r="M209" s="209"/>
      <c r="N209" s="195"/>
      <c r="O209" s="220"/>
      <c r="P209" s="196"/>
      <c r="Q209" s="322"/>
      <c r="R209" s="322"/>
      <c r="S209" s="322"/>
      <c r="T209" s="322"/>
      <c r="U209" s="322"/>
      <c r="V209" s="322"/>
      <c r="W209" s="322"/>
      <c r="X209" s="322">
        <f t="shared" si="18"/>
        <v>0.37968406465753424</v>
      </c>
      <c r="Y209" s="322">
        <f t="shared" si="19"/>
        <v>0.4051840646575342</v>
      </c>
    </row>
    <row r="210" spans="1:25">
      <c r="A210" s="322"/>
      <c r="B210" s="189" t="s">
        <v>186</v>
      </c>
      <c r="C210" s="217"/>
      <c r="D210" s="190">
        <v>0</v>
      </c>
      <c r="E210" s="227"/>
      <c r="F210" s="192"/>
      <c r="G210" s="192"/>
      <c r="H210" s="193"/>
      <c r="I210" s="194"/>
      <c r="J210" s="197"/>
      <c r="K210" s="195"/>
      <c r="L210" s="195"/>
      <c r="M210" s="190"/>
      <c r="N210" s="195"/>
      <c r="O210" s="217"/>
      <c r="P210" s="196"/>
      <c r="Q210" s="322"/>
      <c r="R210" s="322"/>
      <c r="S210" s="322"/>
      <c r="T210" s="322"/>
      <c r="U210" s="322"/>
      <c r="V210" s="322"/>
      <c r="W210" s="322"/>
      <c r="X210" s="322">
        <f t="shared" si="18"/>
        <v>0</v>
      </c>
      <c r="Y210" s="322">
        <f t="shared" si="19"/>
        <v>0</v>
      </c>
    </row>
    <row r="211" spans="1:25">
      <c r="A211" s="322"/>
      <c r="B211" s="189" t="s">
        <v>187</v>
      </c>
      <c r="C211" s="217"/>
      <c r="D211" s="190">
        <v>0</v>
      </c>
      <c r="E211" s="227"/>
      <c r="F211" s="192">
        <f>$L$6</f>
        <v>0.12055342465753426</v>
      </c>
      <c r="G211" s="192"/>
      <c r="H211" s="193"/>
      <c r="I211" s="194"/>
      <c r="J211" s="197"/>
      <c r="K211" s="195"/>
      <c r="L211" s="195"/>
      <c r="M211" s="190"/>
      <c r="N211" s="195"/>
      <c r="O211" s="217"/>
      <c r="P211" s="196"/>
      <c r="Q211" s="322"/>
      <c r="R211" s="322"/>
      <c r="S211" s="322"/>
      <c r="T211" s="322"/>
      <c r="U211" s="322"/>
      <c r="V211" s="322"/>
      <c r="W211" s="322"/>
      <c r="X211" s="322">
        <f t="shared" si="18"/>
        <v>0.12055342465753426</v>
      </c>
      <c r="Y211" s="322">
        <f t="shared" si="19"/>
        <v>0.12055342465753426</v>
      </c>
    </row>
    <row r="212" spans="1:25">
      <c r="A212" s="322"/>
      <c r="B212" s="189" t="s">
        <v>188</v>
      </c>
      <c r="C212" s="217"/>
      <c r="D212" s="190">
        <v>0</v>
      </c>
      <c r="E212" s="227"/>
      <c r="F212" s="192"/>
      <c r="G212" s="192"/>
      <c r="H212" s="193"/>
      <c r="I212" s="194"/>
      <c r="J212" s="197"/>
      <c r="K212" s="195"/>
      <c r="L212" s="195"/>
      <c r="M212" s="190"/>
      <c r="N212" s="195"/>
      <c r="O212" s="217"/>
      <c r="P212" s="196"/>
      <c r="Q212" s="322"/>
      <c r="R212" s="322"/>
      <c r="S212" s="322"/>
      <c r="T212" s="322"/>
      <c r="U212" s="322"/>
      <c r="V212" s="322"/>
      <c r="W212" s="322"/>
      <c r="X212" s="322">
        <f t="shared" si="18"/>
        <v>0</v>
      </c>
      <c r="Y212" s="322">
        <f t="shared" si="19"/>
        <v>0</v>
      </c>
    </row>
    <row r="213" spans="1:25">
      <c r="A213" s="322"/>
      <c r="B213" s="189" t="s">
        <v>189</v>
      </c>
      <c r="C213" s="217"/>
      <c r="D213" s="190">
        <v>0</v>
      </c>
      <c r="E213" s="227"/>
      <c r="F213" s="192">
        <f>$L$6</f>
        <v>0.12055342465753426</v>
      </c>
      <c r="G213" s="192"/>
      <c r="H213" s="193"/>
      <c r="I213" s="194"/>
      <c r="J213" s="197"/>
      <c r="K213" s="195"/>
      <c r="L213" s="195"/>
      <c r="M213" s="190"/>
      <c r="N213" s="195"/>
      <c r="O213" s="217"/>
      <c r="P213" s="196"/>
      <c r="Q213" s="322"/>
      <c r="R213" s="322"/>
      <c r="S213" s="322"/>
      <c r="T213" s="322"/>
      <c r="U213" s="322"/>
      <c r="V213" s="322"/>
      <c r="W213" s="322"/>
      <c r="X213" s="322">
        <f t="shared" si="18"/>
        <v>0.12055342465753426</v>
      </c>
      <c r="Y213" s="322">
        <f t="shared" si="19"/>
        <v>0.12055342465753426</v>
      </c>
    </row>
    <row r="214" spans="1:25">
      <c r="A214" s="322"/>
      <c r="B214" s="189" t="s">
        <v>190</v>
      </c>
      <c r="C214" s="217"/>
      <c r="D214" s="190">
        <v>0</v>
      </c>
      <c r="E214" s="227"/>
      <c r="F214" s="192"/>
      <c r="G214" s="192"/>
      <c r="H214" s="193"/>
      <c r="I214" s="194"/>
      <c r="J214" s="197"/>
      <c r="K214" s="195"/>
      <c r="L214" s="195"/>
      <c r="M214" s="190"/>
      <c r="N214" s="195"/>
      <c r="O214" s="217"/>
      <c r="P214" s="196"/>
      <c r="Q214" s="322"/>
      <c r="R214" s="322"/>
      <c r="S214" s="322"/>
      <c r="T214" s="322"/>
      <c r="U214" s="322"/>
      <c r="V214" s="322"/>
      <c r="W214" s="322"/>
      <c r="X214" s="322">
        <f t="shared" si="18"/>
        <v>0</v>
      </c>
      <c r="Y214" s="322">
        <f t="shared" si="19"/>
        <v>0</v>
      </c>
    </row>
    <row r="215" spans="1:25">
      <c r="A215" s="322"/>
      <c r="B215" s="189" t="s">
        <v>191</v>
      </c>
      <c r="C215" s="217"/>
      <c r="D215" s="190">
        <v>0</v>
      </c>
      <c r="E215" s="227"/>
      <c r="F215" s="192">
        <f>$L$6</f>
        <v>0.12055342465753426</v>
      </c>
      <c r="G215" s="192"/>
      <c r="H215" s="193"/>
      <c r="I215" s="194"/>
      <c r="J215" s="197"/>
      <c r="K215" s="195"/>
      <c r="L215" s="195"/>
      <c r="M215" s="190"/>
      <c r="N215" s="195"/>
      <c r="O215" s="217"/>
      <c r="P215" s="196"/>
      <c r="Q215" s="322"/>
      <c r="R215" s="322"/>
      <c r="S215" s="322"/>
      <c r="T215" s="322"/>
      <c r="U215" s="322"/>
      <c r="V215" s="322"/>
      <c r="W215" s="322"/>
      <c r="X215" s="322">
        <f t="shared" si="18"/>
        <v>0.12055342465753426</v>
      </c>
      <c r="Y215" s="322">
        <f t="shared" si="19"/>
        <v>0.12055342465753426</v>
      </c>
    </row>
    <row r="216" spans="1:25">
      <c r="A216" s="322"/>
      <c r="B216" s="189" t="s">
        <v>192</v>
      </c>
      <c r="C216" s="217"/>
      <c r="D216" s="209">
        <v>0</v>
      </c>
      <c r="E216" s="227"/>
      <c r="F216" s="192"/>
      <c r="G216" s="192"/>
      <c r="H216" s="193"/>
      <c r="I216" s="194"/>
      <c r="J216" s="197"/>
      <c r="K216" s="195"/>
      <c r="L216" s="195"/>
      <c r="M216" s="190"/>
      <c r="N216" s="195"/>
      <c r="O216" s="217"/>
      <c r="P216" s="196"/>
      <c r="Q216" s="322"/>
      <c r="R216" s="322"/>
      <c r="S216" s="322"/>
      <c r="T216" s="322"/>
      <c r="U216" s="322"/>
      <c r="V216" s="322"/>
      <c r="W216" s="322"/>
      <c r="X216" s="322">
        <f t="shared" si="18"/>
        <v>0</v>
      </c>
      <c r="Y216" s="322">
        <f t="shared" si="19"/>
        <v>0</v>
      </c>
    </row>
    <row r="217" spans="1:25">
      <c r="A217" s="322"/>
      <c r="B217" s="189" t="s">
        <v>193</v>
      </c>
      <c r="C217" s="217"/>
      <c r="D217" s="209">
        <v>0</v>
      </c>
      <c r="E217" s="289"/>
      <c r="F217" s="192">
        <f>$L$6</f>
        <v>0.12055342465753426</v>
      </c>
      <c r="G217" s="192"/>
      <c r="H217" s="193"/>
      <c r="I217" s="194"/>
      <c r="J217" s="197"/>
      <c r="K217" s="195"/>
      <c r="L217" s="195"/>
      <c r="M217" s="190"/>
      <c r="N217" s="195"/>
      <c r="O217" s="217"/>
      <c r="P217" s="196"/>
      <c r="Q217" s="322"/>
      <c r="R217" s="322"/>
      <c r="S217" s="322"/>
      <c r="T217" s="322"/>
      <c r="U217" s="322"/>
      <c r="V217" s="322"/>
      <c r="W217" s="322"/>
      <c r="X217" s="322">
        <f t="shared" si="18"/>
        <v>0.12055342465753426</v>
      </c>
      <c r="Y217" s="322">
        <f t="shared" si="19"/>
        <v>0.12055342465753426</v>
      </c>
    </row>
    <row r="218" spans="1:25">
      <c r="A218" s="322"/>
      <c r="B218" s="189" t="s">
        <v>194</v>
      </c>
      <c r="C218" s="217"/>
      <c r="D218" s="209">
        <v>0</v>
      </c>
      <c r="E218" s="227"/>
      <c r="F218" s="192"/>
      <c r="G218" s="192">
        <f t="shared" ref="G218:G234" si="20">$L$8</f>
        <v>8.0630640000000003E-2</v>
      </c>
      <c r="H218" s="193"/>
      <c r="I218" s="198">
        <f>$L$13</f>
        <v>0.22</v>
      </c>
      <c r="J218" s="197">
        <f t="shared" ref="J218:J234" si="21">$L$15</f>
        <v>2.5499999999999998E-2</v>
      </c>
      <c r="K218" s="200">
        <f>$L$17</f>
        <v>1.6</v>
      </c>
      <c r="L218" s="197">
        <f>$L$18</f>
        <v>2E-3</v>
      </c>
      <c r="M218" s="190"/>
      <c r="N218" s="197">
        <f>$L$19</f>
        <v>0.55000000000000004</v>
      </c>
      <c r="O218" s="220">
        <f>$L$4</f>
        <v>0.99900000000000011</v>
      </c>
      <c r="P218" s="196"/>
      <c r="Q218" s="322"/>
      <c r="R218" s="322"/>
      <c r="S218" s="322"/>
      <c r="T218" s="322"/>
      <c r="U218" s="322"/>
      <c r="V218" s="322"/>
      <c r="W218" s="322"/>
      <c r="X218" s="322">
        <f t="shared" si="18"/>
        <v>8.2621306400000005</v>
      </c>
      <c r="Y218" s="322">
        <f t="shared" si="19"/>
        <v>9.0596306400000017</v>
      </c>
    </row>
    <row r="219" spans="1:25">
      <c r="A219" s="322"/>
      <c r="B219" s="189" t="s">
        <v>195</v>
      </c>
      <c r="C219" s="213"/>
      <c r="D219" s="209">
        <v>0</v>
      </c>
      <c r="E219" s="289"/>
      <c r="F219" s="192">
        <f>$L$6</f>
        <v>0.12055342465753426</v>
      </c>
      <c r="G219" s="192">
        <f t="shared" si="20"/>
        <v>8.0630640000000003E-2</v>
      </c>
      <c r="H219" s="193"/>
      <c r="I219" s="194"/>
      <c r="J219" s="197">
        <f t="shared" si="21"/>
        <v>2.5499999999999998E-2</v>
      </c>
      <c r="K219" s="200">
        <f>$L$17</f>
        <v>1.6</v>
      </c>
      <c r="L219" s="197">
        <f>$L$18</f>
        <v>2E-3</v>
      </c>
      <c r="M219" s="209">
        <f t="shared" ref="M219:M221" si="22">0.16</f>
        <v>0.16</v>
      </c>
      <c r="N219" s="195"/>
      <c r="O219" s="217"/>
      <c r="P219" s="196"/>
      <c r="Q219" s="322"/>
      <c r="R219" s="322"/>
      <c r="S219" s="322"/>
      <c r="T219" s="322"/>
      <c r="U219" s="322"/>
      <c r="V219" s="322"/>
      <c r="W219" s="322"/>
      <c r="X219" s="322">
        <f t="shared" si="18"/>
        <v>2.1536840646575346</v>
      </c>
      <c r="Y219" s="322">
        <f t="shared" si="19"/>
        <v>2.1811840646575344</v>
      </c>
    </row>
    <row r="220" spans="1:25">
      <c r="A220" s="322"/>
      <c r="B220" s="189" t="s">
        <v>196</v>
      </c>
      <c r="C220" s="213"/>
      <c r="D220" s="209">
        <v>0</v>
      </c>
      <c r="E220" s="227"/>
      <c r="F220" s="192"/>
      <c r="G220" s="192">
        <f t="shared" si="20"/>
        <v>8.0630640000000003E-2</v>
      </c>
      <c r="H220" s="193"/>
      <c r="I220" s="198"/>
      <c r="J220" s="197">
        <f t="shared" si="21"/>
        <v>2.5499999999999998E-2</v>
      </c>
      <c r="K220" s="200"/>
      <c r="L220" s="197">
        <f>$L$18</f>
        <v>2E-3</v>
      </c>
      <c r="M220" s="209">
        <f t="shared" si="22"/>
        <v>0.16</v>
      </c>
      <c r="N220" s="195"/>
      <c r="O220" s="217"/>
      <c r="P220" s="196"/>
      <c r="Q220" s="322"/>
      <c r="R220" s="322"/>
      <c r="S220" s="322"/>
      <c r="T220" s="322"/>
      <c r="U220" s="322"/>
      <c r="V220" s="322"/>
      <c r="W220" s="322"/>
      <c r="X220" s="322">
        <f t="shared" si="18"/>
        <v>0.43313064000000001</v>
      </c>
      <c r="Y220" s="322">
        <f t="shared" si="19"/>
        <v>0.46063063999999998</v>
      </c>
    </row>
    <row r="221" spans="1:25">
      <c r="A221" s="322"/>
      <c r="B221" s="189" t="s">
        <v>197</v>
      </c>
      <c r="C221" s="217"/>
      <c r="D221" s="209">
        <v>0</v>
      </c>
      <c r="E221" s="227"/>
      <c r="F221" s="192">
        <f>$L$6</f>
        <v>0.12055342465753426</v>
      </c>
      <c r="G221" s="192">
        <f t="shared" si="20"/>
        <v>8.0630640000000003E-2</v>
      </c>
      <c r="H221" s="193">
        <f>$L$9</f>
        <v>0.69</v>
      </c>
      <c r="I221" s="195"/>
      <c r="J221" s="197">
        <f t="shared" si="21"/>
        <v>2.5499999999999998E-2</v>
      </c>
      <c r="K221" s="200"/>
      <c r="L221" s="197">
        <f>$L$18</f>
        <v>2E-3</v>
      </c>
      <c r="M221" s="209">
        <f t="shared" si="22"/>
        <v>0.16</v>
      </c>
      <c r="N221" s="195"/>
      <c r="O221" s="217"/>
      <c r="P221" s="196"/>
      <c r="Q221" s="322"/>
      <c r="R221" s="322"/>
      <c r="S221" s="322"/>
      <c r="T221" s="322"/>
      <c r="U221" s="322"/>
      <c r="V221" s="322"/>
      <c r="W221" s="322"/>
      <c r="X221" s="322">
        <f t="shared" si="18"/>
        <v>1.243684064657534</v>
      </c>
      <c r="Y221" s="322">
        <f t="shared" si="19"/>
        <v>1.2711840646575341</v>
      </c>
    </row>
    <row r="222" spans="1:25">
      <c r="A222" s="322"/>
      <c r="B222" s="189" t="s">
        <v>198</v>
      </c>
      <c r="C222" s="217"/>
      <c r="D222" s="209">
        <v>0</v>
      </c>
      <c r="E222" s="227"/>
      <c r="F222" s="192"/>
      <c r="G222" s="192"/>
      <c r="H222" s="193">
        <f>$L$10</f>
        <v>0.8</v>
      </c>
      <c r="I222" s="195"/>
      <c r="J222" s="197"/>
      <c r="K222" s="195"/>
      <c r="L222" s="197"/>
      <c r="M222" s="209"/>
      <c r="N222" s="195"/>
      <c r="O222" s="217"/>
      <c r="P222" s="196"/>
      <c r="Q222" s="322"/>
      <c r="R222" s="322"/>
      <c r="S222" s="322"/>
      <c r="T222" s="322"/>
      <c r="U222" s="322"/>
      <c r="V222" s="322"/>
      <c r="W222" s="322"/>
      <c r="X222" s="322">
        <f t="shared" si="18"/>
        <v>0.8</v>
      </c>
      <c r="Y222" s="322">
        <f t="shared" si="19"/>
        <v>0.8</v>
      </c>
    </row>
    <row r="223" spans="1:25">
      <c r="A223" s="322"/>
      <c r="B223" s="189" t="s">
        <v>199</v>
      </c>
      <c r="C223" s="227"/>
      <c r="D223" s="209">
        <v>0</v>
      </c>
      <c r="E223" s="227"/>
      <c r="F223" s="192">
        <f>$L$6</f>
        <v>0.12055342465753426</v>
      </c>
      <c r="G223" s="192"/>
      <c r="H223" s="193"/>
      <c r="I223" s="195"/>
      <c r="J223" s="197"/>
      <c r="K223" s="195"/>
      <c r="L223" s="195"/>
      <c r="M223" s="209"/>
      <c r="N223" s="195"/>
      <c r="O223" s="220"/>
      <c r="P223" s="196"/>
      <c r="Q223" s="322"/>
      <c r="R223" s="322"/>
      <c r="S223" s="322"/>
      <c r="T223" s="322"/>
      <c r="U223" s="322"/>
      <c r="V223" s="322"/>
      <c r="W223" s="322"/>
      <c r="X223" s="322">
        <f t="shared" si="18"/>
        <v>0.12055342465753426</v>
      </c>
      <c r="Y223" s="322">
        <f t="shared" si="19"/>
        <v>0.12055342465753426</v>
      </c>
    </row>
    <row r="224" spans="1:25">
      <c r="A224" s="322"/>
      <c r="B224" s="189" t="s">
        <v>200</v>
      </c>
      <c r="C224" s="227"/>
      <c r="D224" s="209">
        <v>0</v>
      </c>
      <c r="E224" s="227"/>
      <c r="F224" s="192"/>
      <c r="G224" s="192"/>
      <c r="H224" s="193"/>
      <c r="I224" s="195"/>
      <c r="J224" s="197"/>
      <c r="K224" s="195"/>
      <c r="L224" s="195"/>
      <c r="M224" s="209"/>
      <c r="N224" s="195"/>
      <c r="O224" s="217"/>
      <c r="P224" s="196"/>
      <c r="Q224" s="322"/>
      <c r="R224" s="322"/>
      <c r="S224" s="322"/>
      <c r="T224" s="322"/>
      <c r="U224" s="322"/>
      <c r="V224" s="322"/>
      <c r="W224" s="322"/>
      <c r="X224" s="322">
        <f t="shared" si="18"/>
        <v>0</v>
      </c>
      <c r="Y224" s="322">
        <f t="shared" si="19"/>
        <v>0</v>
      </c>
    </row>
    <row r="225" spans="1:25">
      <c r="A225" s="322"/>
      <c r="B225" s="189" t="s">
        <v>201</v>
      </c>
      <c r="C225" s="217"/>
      <c r="D225" s="209">
        <v>0</v>
      </c>
      <c r="E225" s="227"/>
      <c r="F225" s="192">
        <f>$L$6</f>
        <v>0.12055342465753426</v>
      </c>
      <c r="G225" s="192"/>
      <c r="H225" s="193"/>
      <c r="I225" s="198"/>
      <c r="J225" s="197"/>
      <c r="K225" s="195"/>
      <c r="L225" s="195"/>
      <c r="M225" s="209"/>
      <c r="N225" s="195"/>
      <c r="O225" s="217"/>
      <c r="P225" s="196"/>
      <c r="Q225" s="322"/>
      <c r="R225" s="322"/>
      <c r="S225" s="322"/>
      <c r="T225" s="322"/>
      <c r="U225" s="322"/>
      <c r="V225" s="322"/>
      <c r="W225" s="322"/>
      <c r="X225" s="322">
        <f t="shared" si="18"/>
        <v>0.12055342465753426</v>
      </c>
      <c r="Y225" s="322">
        <f t="shared" si="19"/>
        <v>0.12055342465753426</v>
      </c>
    </row>
    <row r="226" spans="1:25">
      <c r="A226" s="322"/>
      <c r="B226" s="189" t="s">
        <v>202</v>
      </c>
      <c r="C226" s="217"/>
      <c r="D226" s="209">
        <v>0</v>
      </c>
      <c r="E226" s="289"/>
      <c r="F226" s="192"/>
      <c r="G226" s="192"/>
      <c r="H226" s="193"/>
      <c r="I226" s="195"/>
      <c r="J226" s="197"/>
      <c r="K226" s="195"/>
      <c r="L226" s="195"/>
      <c r="M226" s="209"/>
      <c r="N226" s="195"/>
      <c r="O226" s="217"/>
      <c r="P226" s="196"/>
      <c r="Q226" s="322"/>
      <c r="R226" s="322"/>
      <c r="S226" s="322"/>
      <c r="T226" s="322"/>
      <c r="U226" s="322"/>
      <c r="V226" s="322"/>
      <c r="W226" s="322"/>
      <c r="X226" s="322">
        <f t="shared" si="18"/>
        <v>0</v>
      </c>
      <c r="Y226" s="322">
        <f t="shared" si="19"/>
        <v>0</v>
      </c>
    </row>
    <row r="227" spans="1:25">
      <c r="A227" s="322"/>
      <c r="B227" s="189" t="s">
        <v>203</v>
      </c>
      <c r="C227" s="217"/>
      <c r="D227" s="209">
        <v>0</v>
      </c>
      <c r="E227" s="227"/>
      <c r="F227" s="192">
        <f>$L$6</f>
        <v>0.12055342465753426</v>
      </c>
      <c r="G227" s="192"/>
      <c r="H227" s="193"/>
      <c r="I227" s="195"/>
      <c r="J227" s="197"/>
      <c r="K227" s="195"/>
      <c r="L227" s="195"/>
      <c r="M227" s="209"/>
      <c r="N227" s="195"/>
      <c r="O227" s="217"/>
      <c r="P227" s="196"/>
      <c r="Q227" s="322"/>
      <c r="R227" s="322"/>
      <c r="S227" s="322"/>
      <c r="T227" s="322"/>
      <c r="U227" s="322"/>
      <c r="V227" s="322"/>
      <c r="W227" s="322"/>
      <c r="X227" s="322">
        <f t="shared" si="18"/>
        <v>0.12055342465753426</v>
      </c>
      <c r="Y227" s="322">
        <f t="shared" si="19"/>
        <v>0.12055342465753426</v>
      </c>
    </row>
    <row r="228" spans="1:25">
      <c r="A228" s="322"/>
      <c r="B228" s="189" t="s">
        <v>204</v>
      </c>
      <c r="C228" s="217"/>
      <c r="D228" s="209">
        <v>0</v>
      </c>
      <c r="E228" s="227"/>
      <c r="F228" s="192"/>
      <c r="G228" s="192"/>
      <c r="H228" s="193"/>
      <c r="I228" s="198"/>
      <c r="J228" s="197"/>
      <c r="K228" s="195"/>
      <c r="L228" s="195"/>
      <c r="M228" s="209"/>
      <c r="N228" s="197"/>
      <c r="O228" s="217"/>
      <c r="P228" s="196"/>
      <c r="Q228" s="322"/>
      <c r="R228" s="322"/>
      <c r="S228" s="322"/>
      <c r="T228" s="322"/>
      <c r="U228" s="322"/>
      <c r="V228" s="322"/>
      <c r="W228" s="322"/>
      <c r="X228" s="322">
        <f t="shared" si="18"/>
        <v>0</v>
      </c>
      <c r="Y228" s="322">
        <f t="shared" si="19"/>
        <v>0</v>
      </c>
    </row>
    <row r="229" spans="1:25">
      <c r="A229" s="322"/>
      <c r="B229" s="189" t="s">
        <v>205</v>
      </c>
      <c r="C229" s="217"/>
      <c r="D229" s="209">
        <v>0</v>
      </c>
      <c r="E229" s="227"/>
      <c r="F229" s="192">
        <f>$L$6</f>
        <v>0.12055342465753426</v>
      </c>
      <c r="G229" s="192"/>
      <c r="H229" s="193"/>
      <c r="I229" s="195"/>
      <c r="J229" s="197"/>
      <c r="K229" s="195"/>
      <c r="L229" s="195"/>
      <c r="M229" s="209"/>
      <c r="N229" s="195"/>
      <c r="O229" s="217"/>
      <c r="P229" s="196"/>
      <c r="Q229" s="322"/>
      <c r="R229" s="322"/>
      <c r="S229" s="322"/>
      <c r="T229" s="322"/>
      <c r="U229" s="322"/>
      <c r="V229" s="322"/>
      <c r="W229" s="322"/>
      <c r="X229" s="322">
        <f t="shared" si="18"/>
        <v>0.12055342465753426</v>
      </c>
      <c r="Y229" s="322">
        <f t="shared" si="19"/>
        <v>0.12055342465753426</v>
      </c>
    </row>
    <row r="230" spans="1:25">
      <c r="A230" s="322"/>
      <c r="B230" s="189" t="s">
        <v>206</v>
      </c>
      <c r="C230" s="217"/>
      <c r="D230" s="209">
        <v>0</v>
      </c>
      <c r="E230" s="227"/>
      <c r="F230" s="192"/>
      <c r="G230" s="192"/>
      <c r="H230" s="193"/>
      <c r="I230" s="195"/>
      <c r="J230" s="197"/>
      <c r="K230" s="195"/>
      <c r="L230" s="195"/>
      <c r="M230" s="209"/>
      <c r="N230" s="195"/>
      <c r="O230" s="217"/>
      <c r="P230" s="196"/>
      <c r="Q230" s="322"/>
      <c r="R230" s="322"/>
      <c r="S230" s="322"/>
      <c r="T230" s="322"/>
      <c r="U230" s="322"/>
      <c r="V230" s="322"/>
      <c r="W230" s="322"/>
      <c r="X230" s="322">
        <f t="shared" si="18"/>
        <v>0</v>
      </c>
      <c r="Y230" s="322">
        <f t="shared" si="19"/>
        <v>0</v>
      </c>
    </row>
    <row r="231" spans="1:25">
      <c r="A231" s="322"/>
      <c r="B231" s="189" t="s">
        <v>207</v>
      </c>
      <c r="C231" s="217"/>
      <c r="D231" s="209">
        <v>0</v>
      </c>
      <c r="E231" s="227"/>
      <c r="F231" s="192">
        <f>$L$6</f>
        <v>0.12055342465753426</v>
      </c>
      <c r="G231" s="192"/>
      <c r="H231" s="193"/>
      <c r="I231" s="195"/>
      <c r="J231" s="197"/>
      <c r="K231" s="195"/>
      <c r="L231" s="195"/>
      <c r="M231" s="209"/>
      <c r="N231" s="195"/>
      <c r="O231" s="217"/>
      <c r="P231" s="196"/>
      <c r="Q231" s="322"/>
      <c r="R231" s="322"/>
      <c r="S231" s="322"/>
      <c r="T231" s="322"/>
      <c r="U231" s="322"/>
      <c r="V231" s="322"/>
      <c r="W231" s="322"/>
      <c r="X231" s="322">
        <f t="shared" si="18"/>
        <v>0.12055342465753426</v>
      </c>
      <c r="Y231" s="322">
        <f t="shared" si="19"/>
        <v>0.12055342465753426</v>
      </c>
    </row>
    <row r="232" spans="1:25">
      <c r="A232" s="322"/>
      <c r="B232" s="189" t="s">
        <v>208</v>
      </c>
      <c r="C232" s="217"/>
      <c r="D232" s="209">
        <v>0</v>
      </c>
      <c r="E232" s="227"/>
      <c r="F232" s="192"/>
      <c r="G232" s="192"/>
      <c r="H232" s="193"/>
      <c r="I232" s="195"/>
      <c r="J232" s="197"/>
      <c r="K232" s="195"/>
      <c r="L232" s="195"/>
      <c r="M232" s="209"/>
      <c r="N232" s="195"/>
      <c r="O232" s="217"/>
      <c r="P232" s="196"/>
      <c r="Q232" s="322"/>
      <c r="R232" s="322"/>
      <c r="S232" s="322"/>
      <c r="T232" s="322"/>
      <c r="U232" s="322"/>
      <c r="V232" s="322"/>
      <c r="W232" s="322"/>
      <c r="X232" s="322">
        <f t="shared" si="18"/>
        <v>0</v>
      </c>
      <c r="Y232" s="322">
        <f t="shared" si="19"/>
        <v>0</v>
      </c>
    </row>
    <row r="233" spans="1:25">
      <c r="A233" s="322"/>
      <c r="B233" s="189" t="s">
        <v>209</v>
      </c>
      <c r="C233" s="217"/>
      <c r="D233" s="209">
        <v>0</v>
      </c>
      <c r="E233" s="289"/>
      <c r="F233" s="192">
        <f>$L$6</f>
        <v>0.12055342465753426</v>
      </c>
      <c r="G233" s="192"/>
      <c r="H233" s="193"/>
      <c r="I233" s="195"/>
      <c r="J233" s="197"/>
      <c r="K233" s="195"/>
      <c r="L233" s="195"/>
      <c r="M233" s="209"/>
      <c r="N233" s="195"/>
      <c r="O233" s="217"/>
      <c r="P233" s="196"/>
      <c r="Q233" s="322"/>
      <c r="R233" s="322"/>
      <c r="S233" s="322"/>
      <c r="T233" s="322"/>
      <c r="U233" s="322"/>
      <c r="V233" s="322"/>
      <c r="W233" s="322"/>
      <c r="X233" s="322">
        <f t="shared" si="18"/>
        <v>0.12055342465753426</v>
      </c>
      <c r="Y233" s="322">
        <f t="shared" si="19"/>
        <v>0.12055342465753426</v>
      </c>
    </row>
    <row r="234" spans="1:25">
      <c r="B234" s="189" t="s">
        <v>210</v>
      </c>
      <c r="C234" s="217"/>
      <c r="D234" s="209"/>
      <c r="E234" s="227"/>
      <c r="F234" s="192"/>
      <c r="G234" s="192">
        <f t="shared" si="20"/>
        <v>8.0630640000000003E-2</v>
      </c>
      <c r="H234" s="193"/>
      <c r="I234" s="198">
        <f>$L$13</f>
        <v>0.22</v>
      </c>
      <c r="J234" s="197">
        <f t="shared" si="21"/>
        <v>2.5499999999999998E-2</v>
      </c>
      <c r="K234" s="195"/>
      <c r="L234" s="195"/>
      <c r="M234" s="209">
        <f t="shared" ref="M234" si="23">0.16</f>
        <v>0.16</v>
      </c>
      <c r="N234" s="195"/>
      <c r="O234" s="217"/>
      <c r="X234" s="322">
        <f t="shared" si="18"/>
        <v>1.9591306399999999</v>
      </c>
      <c r="Y234" s="322">
        <f t="shared" si="19"/>
        <v>2.20463064</v>
      </c>
    </row>
    <row r="235" spans="1:25"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340"/>
      <c r="M235" s="340"/>
      <c r="N235" s="340"/>
      <c r="O235" s="340"/>
    </row>
    <row r="236" spans="1: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25">
      <c r="B238" s="20"/>
      <c r="C238" s="20">
        <v>1</v>
      </c>
      <c r="D238" s="20">
        <v>2</v>
      </c>
      <c r="E238" s="20">
        <v>3</v>
      </c>
      <c r="F238" s="20">
        <v>4</v>
      </c>
      <c r="G238" s="20">
        <v>5</v>
      </c>
      <c r="H238" s="20">
        <v>6</v>
      </c>
      <c r="I238" s="20">
        <v>7</v>
      </c>
      <c r="J238" s="20">
        <v>8</v>
      </c>
      <c r="K238" s="20"/>
      <c r="L238" s="20"/>
      <c r="M238" s="20"/>
      <c r="N238" s="20"/>
      <c r="O238" s="20"/>
    </row>
    <row r="239" spans="1:25">
      <c r="B239" s="20"/>
      <c r="C239" s="342" t="s">
        <v>150</v>
      </c>
      <c r="D239" s="342" t="s">
        <v>151</v>
      </c>
      <c r="E239" s="342" t="s">
        <v>152</v>
      </c>
      <c r="F239" s="342" t="s">
        <v>153</v>
      </c>
      <c r="G239" s="342" t="s">
        <v>154</v>
      </c>
      <c r="H239" s="342" t="s">
        <v>155</v>
      </c>
      <c r="I239" s="342" t="s">
        <v>156</v>
      </c>
      <c r="J239" s="342" t="s">
        <v>161</v>
      </c>
      <c r="K239" s="20"/>
      <c r="L239" s="20"/>
      <c r="M239" s="20"/>
      <c r="N239" s="20"/>
      <c r="O239" s="20"/>
    </row>
    <row r="240" spans="1:25">
      <c r="B240" s="335" t="s">
        <v>163</v>
      </c>
      <c r="C240" s="19">
        <f>R27</f>
        <v>0.12055342465753426</v>
      </c>
      <c r="D240" s="19">
        <f>S27</f>
        <v>0.12055342465753426</v>
      </c>
      <c r="E240" s="19">
        <f>T80</f>
        <v>0.12055342465753426</v>
      </c>
      <c r="F240" s="19">
        <f>U80</f>
        <v>0.12055342465753426</v>
      </c>
      <c r="G240" s="19">
        <f>V133</f>
        <v>0.12055342465753426</v>
      </c>
      <c r="H240" s="19">
        <f>W133</f>
        <v>0.12055342465753426</v>
      </c>
      <c r="I240" s="19">
        <f>X187</f>
        <v>0.12055342465753426</v>
      </c>
      <c r="J240" s="19">
        <f>Y187</f>
        <v>0.12055342465753426</v>
      </c>
      <c r="K240" s="19"/>
      <c r="L240" s="19"/>
      <c r="M240" s="19"/>
      <c r="N240" s="19"/>
      <c r="O240" s="19"/>
    </row>
    <row r="241" spans="2:15">
      <c r="B241" s="319" t="s">
        <v>164</v>
      </c>
      <c r="C241" s="19">
        <f t="shared" ref="C241:D256" si="24">R28</f>
        <v>0</v>
      </c>
      <c r="D241" s="19">
        <f t="shared" si="24"/>
        <v>0</v>
      </c>
      <c r="E241" s="19">
        <f t="shared" ref="E241:F256" si="25">T81</f>
        <v>0</v>
      </c>
      <c r="F241" s="19">
        <f t="shared" si="25"/>
        <v>0</v>
      </c>
      <c r="G241" s="19">
        <f t="shared" ref="G241:H256" si="26">V134</f>
        <v>0</v>
      </c>
      <c r="H241" s="19">
        <f t="shared" si="26"/>
        <v>0</v>
      </c>
      <c r="I241" s="19">
        <f t="shared" ref="I241:J256" si="27">X188</f>
        <v>0</v>
      </c>
      <c r="J241" s="19">
        <f t="shared" si="27"/>
        <v>0</v>
      </c>
      <c r="K241" s="19"/>
      <c r="L241" s="19"/>
      <c r="M241" s="19"/>
      <c r="N241" s="19"/>
      <c r="O241" s="19"/>
    </row>
    <row r="242" spans="2:15">
      <c r="B242" s="319" t="s">
        <v>165</v>
      </c>
      <c r="C242" s="19">
        <f t="shared" si="24"/>
        <v>0.12055342465753426</v>
      </c>
      <c r="D242" s="19">
        <f t="shared" si="24"/>
        <v>0.12055342465753426</v>
      </c>
      <c r="E242" s="19">
        <f t="shared" si="25"/>
        <v>0.12055342465753426</v>
      </c>
      <c r="F242" s="19">
        <f t="shared" si="25"/>
        <v>0.12055342465753426</v>
      </c>
      <c r="G242" s="19">
        <f t="shared" si="26"/>
        <v>0.12055342465753426</v>
      </c>
      <c r="H242" s="19">
        <f t="shared" si="26"/>
        <v>0.12055342465753426</v>
      </c>
      <c r="I242" s="19">
        <f t="shared" si="27"/>
        <v>0.12055342465753426</v>
      </c>
      <c r="J242" s="19">
        <f t="shared" si="27"/>
        <v>0.12055342465753426</v>
      </c>
      <c r="K242" s="19"/>
      <c r="L242" s="19"/>
      <c r="M242" s="19"/>
      <c r="N242" s="19"/>
      <c r="O242" s="19"/>
    </row>
    <row r="243" spans="2:15">
      <c r="B243" s="319" t="s">
        <v>166</v>
      </c>
      <c r="C243" s="19">
        <f t="shared" si="24"/>
        <v>0</v>
      </c>
      <c r="D243" s="19">
        <f t="shared" si="24"/>
        <v>0</v>
      </c>
      <c r="E243" s="19">
        <f t="shared" si="25"/>
        <v>0</v>
      </c>
      <c r="F243" s="19">
        <f t="shared" si="25"/>
        <v>0</v>
      </c>
      <c r="G243" s="19">
        <f t="shared" si="26"/>
        <v>0</v>
      </c>
      <c r="H243" s="19">
        <f t="shared" si="26"/>
        <v>0</v>
      </c>
      <c r="I243" s="19">
        <f t="shared" si="27"/>
        <v>0</v>
      </c>
      <c r="J243" s="19">
        <f t="shared" si="27"/>
        <v>0</v>
      </c>
      <c r="K243" s="19"/>
      <c r="L243" s="19"/>
      <c r="M243" s="19"/>
      <c r="N243" s="19"/>
      <c r="O243" s="19"/>
    </row>
    <row r="244" spans="2:15">
      <c r="B244" s="319" t="s">
        <v>167</v>
      </c>
      <c r="C244" s="19">
        <f t="shared" si="24"/>
        <v>0.12055342465753426</v>
      </c>
      <c r="D244" s="19">
        <f t="shared" si="24"/>
        <v>0.12055342465753426</v>
      </c>
      <c r="E244" s="19">
        <f t="shared" si="25"/>
        <v>0.12055342465753426</v>
      </c>
      <c r="F244" s="19">
        <f t="shared" si="25"/>
        <v>0.12055342465753426</v>
      </c>
      <c r="G244" s="19">
        <f t="shared" si="26"/>
        <v>0.12055342465753426</v>
      </c>
      <c r="H244" s="19">
        <f t="shared" si="26"/>
        <v>0.12055342465753426</v>
      </c>
      <c r="I244" s="19">
        <f t="shared" si="27"/>
        <v>0.12055342465753426</v>
      </c>
      <c r="J244" s="19">
        <f t="shared" si="27"/>
        <v>0.12055342465753426</v>
      </c>
      <c r="K244" s="19"/>
      <c r="L244" s="19"/>
      <c r="M244" s="19"/>
      <c r="N244" s="19"/>
      <c r="O244" s="19"/>
    </row>
    <row r="245" spans="2:15">
      <c r="B245" s="319" t="s">
        <v>168</v>
      </c>
      <c r="C245" s="19">
        <f t="shared" si="24"/>
        <v>0</v>
      </c>
      <c r="D245" s="19">
        <f t="shared" si="24"/>
        <v>0</v>
      </c>
      <c r="E245" s="19">
        <f t="shared" si="25"/>
        <v>0</v>
      </c>
      <c r="F245" s="19">
        <f t="shared" si="25"/>
        <v>0</v>
      </c>
      <c r="G245" s="19">
        <f t="shared" si="26"/>
        <v>0</v>
      </c>
      <c r="H245" s="19">
        <f t="shared" si="26"/>
        <v>0</v>
      </c>
      <c r="I245" s="19">
        <f t="shared" si="27"/>
        <v>0</v>
      </c>
      <c r="J245" s="19">
        <f t="shared" si="27"/>
        <v>0</v>
      </c>
      <c r="K245" s="19"/>
      <c r="L245" s="19"/>
      <c r="M245" s="19"/>
      <c r="N245" s="19"/>
      <c r="O245" s="19"/>
    </row>
    <row r="246" spans="2:15">
      <c r="B246" s="319" t="s">
        <v>169</v>
      </c>
      <c r="C246" s="19">
        <f t="shared" si="24"/>
        <v>0.12055342465753426</v>
      </c>
      <c r="D246" s="19">
        <f t="shared" si="24"/>
        <v>0.12055342465753426</v>
      </c>
      <c r="E246" s="19">
        <f t="shared" si="25"/>
        <v>0.12055342465753426</v>
      </c>
      <c r="F246" s="19">
        <f t="shared" si="25"/>
        <v>0.12055342465753426</v>
      </c>
      <c r="G246" s="19">
        <f t="shared" si="26"/>
        <v>0.12055342465753426</v>
      </c>
      <c r="H246" s="19">
        <f t="shared" si="26"/>
        <v>0.12055342465753426</v>
      </c>
      <c r="I246" s="19">
        <f t="shared" si="27"/>
        <v>0.12055342465753426</v>
      </c>
      <c r="J246" s="19">
        <f t="shared" si="27"/>
        <v>0.12055342465753426</v>
      </c>
      <c r="K246" s="19"/>
      <c r="L246" s="19"/>
      <c r="M246" s="19"/>
      <c r="N246" s="19"/>
      <c r="O246" s="19"/>
    </row>
    <row r="247" spans="2:15">
      <c r="B247" s="319" t="s">
        <v>170</v>
      </c>
      <c r="C247" s="19">
        <f t="shared" si="24"/>
        <v>0</v>
      </c>
      <c r="D247" s="19">
        <f t="shared" si="24"/>
        <v>0</v>
      </c>
      <c r="E247" s="19">
        <f t="shared" si="25"/>
        <v>0</v>
      </c>
      <c r="F247" s="19">
        <f t="shared" si="25"/>
        <v>0</v>
      </c>
      <c r="G247" s="19">
        <f t="shared" si="26"/>
        <v>0</v>
      </c>
      <c r="H247" s="19">
        <f t="shared" si="26"/>
        <v>0</v>
      </c>
      <c r="I247" s="19">
        <f t="shared" si="27"/>
        <v>0</v>
      </c>
      <c r="J247" s="19">
        <f t="shared" si="27"/>
        <v>0</v>
      </c>
      <c r="K247" s="19"/>
      <c r="L247" s="19"/>
      <c r="M247" s="19"/>
      <c r="N247" s="19"/>
      <c r="O247" s="19"/>
    </row>
    <row r="248" spans="2:15">
      <c r="B248" s="319" t="s">
        <v>171</v>
      </c>
      <c r="C248" s="19">
        <f t="shared" si="24"/>
        <v>0.12055342465753426</v>
      </c>
      <c r="D248" s="19">
        <f t="shared" si="24"/>
        <v>0.12055342465753426</v>
      </c>
      <c r="E248" s="19">
        <f t="shared" si="25"/>
        <v>0.12055342465753426</v>
      </c>
      <c r="F248" s="19">
        <f t="shared" si="25"/>
        <v>0.12055342465753426</v>
      </c>
      <c r="G248" s="19">
        <f t="shared" si="26"/>
        <v>0.12055342465753426</v>
      </c>
      <c r="H248" s="19">
        <f t="shared" si="26"/>
        <v>0.12055342465753426</v>
      </c>
      <c r="I248" s="19">
        <f t="shared" si="27"/>
        <v>0.12055342465753426</v>
      </c>
      <c r="J248" s="19">
        <f t="shared" si="27"/>
        <v>0.12055342465753426</v>
      </c>
      <c r="K248" s="19"/>
      <c r="L248" s="19"/>
      <c r="M248" s="19"/>
      <c r="N248" s="19"/>
      <c r="O248" s="19"/>
    </row>
    <row r="249" spans="2:15">
      <c r="B249" s="319" t="s">
        <v>172</v>
      </c>
      <c r="C249" s="19">
        <f t="shared" si="24"/>
        <v>0</v>
      </c>
      <c r="D249" s="19">
        <f t="shared" si="24"/>
        <v>0</v>
      </c>
      <c r="E249" s="19">
        <f t="shared" si="25"/>
        <v>0</v>
      </c>
      <c r="F249" s="19">
        <f t="shared" si="25"/>
        <v>0</v>
      </c>
      <c r="G249" s="19">
        <f t="shared" si="26"/>
        <v>0</v>
      </c>
      <c r="H249" s="19">
        <f t="shared" si="26"/>
        <v>0</v>
      </c>
      <c r="I249" s="19">
        <f t="shared" si="27"/>
        <v>0</v>
      </c>
      <c r="J249" s="19">
        <f t="shared" si="27"/>
        <v>0</v>
      </c>
      <c r="K249" s="19"/>
      <c r="L249" s="19"/>
      <c r="M249" s="19"/>
      <c r="N249" s="19"/>
      <c r="O249" s="19"/>
    </row>
    <row r="250" spans="2:15">
      <c r="B250" s="319" t="s">
        <v>173</v>
      </c>
      <c r="C250" s="19">
        <f t="shared" si="24"/>
        <v>0.12055342465753426</v>
      </c>
      <c r="D250" s="19">
        <f t="shared" si="24"/>
        <v>0.12055342465753426</v>
      </c>
      <c r="E250" s="19">
        <f t="shared" si="25"/>
        <v>0.12055342465753426</v>
      </c>
      <c r="F250" s="19">
        <f t="shared" si="25"/>
        <v>0.12055342465753426</v>
      </c>
      <c r="G250" s="19">
        <f t="shared" si="26"/>
        <v>0.12055342465753426</v>
      </c>
      <c r="H250" s="19">
        <f t="shared" si="26"/>
        <v>0.12055342465753426</v>
      </c>
      <c r="I250" s="19">
        <f t="shared" si="27"/>
        <v>0.12055342465753426</v>
      </c>
      <c r="J250" s="19">
        <f t="shared" si="27"/>
        <v>0.12055342465753426</v>
      </c>
      <c r="K250" s="19"/>
      <c r="L250" s="19"/>
      <c r="M250" s="19"/>
      <c r="N250" s="19"/>
      <c r="O250" s="19"/>
    </row>
    <row r="251" spans="2:15">
      <c r="B251" s="319" t="s">
        <v>174</v>
      </c>
      <c r="C251" s="19">
        <f t="shared" si="24"/>
        <v>0</v>
      </c>
      <c r="D251" s="19">
        <f t="shared" si="24"/>
        <v>0</v>
      </c>
      <c r="E251" s="19">
        <f t="shared" si="25"/>
        <v>0</v>
      </c>
      <c r="F251" s="19">
        <f t="shared" si="25"/>
        <v>0</v>
      </c>
      <c r="G251" s="19">
        <f t="shared" si="26"/>
        <v>0</v>
      </c>
      <c r="H251" s="19">
        <f t="shared" si="26"/>
        <v>0</v>
      </c>
      <c r="I251" s="19">
        <f t="shared" si="27"/>
        <v>0</v>
      </c>
      <c r="J251" s="19">
        <f t="shared" si="27"/>
        <v>0</v>
      </c>
      <c r="K251" s="19"/>
      <c r="L251" s="19"/>
      <c r="M251" s="19"/>
      <c r="N251" s="19"/>
      <c r="O251" s="19"/>
    </row>
    <row r="252" spans="2:15">
      <c r="B252" s="319" t="s">
        <v>175</v>
      </c>
      <c r="C252" s="19">
        <f t="shared" si="24"/>
        <v>0.12055342465753426</v>
      </c>
      <c r="D252" s="19">
        <f t="shared" si="24"/>
        <v>0.12055342465753426</v>
      </c>
      <c r="E252" s="19">
        <f t="shared" si="25"/>
        <v>0.12055342465753426</v>
      </c>
      <c r="F252" s="19">
        <f t="shared" si="25"/>
        <v>0.12055342465753426</v>
      </c>
      <c r="G252" s="19">
        <f t="shared" si="26"/>
        <v>0.12055342465753426</v>
      </c>
      <c r="H252" s="19">
        <f t="shared" si="26"/>
        <v>0.12055342465753426</v>
      </c>
      <c r="I252" s="19">
        <f t="shared" si="27"/>
        <v>0.12055342465753426</v>
      </c>
      <c r="J252" s="19">
        <f t="shared" si="27"/>
        <v>0.12055342465753426</v>
      </c>
      <c r="K252" s="19"/>
      <c r="L252" s="19"/>
      <c r="M252" s="19"/>
      <c r="N252" s="19"/>
      <c r="O252" s="19"/>
    </row>
    <row r="253" spans="2:15">
      <c r="B253" s="319" t="s">
        <v>176</v>
      </c>
      <c r="C253" s="19">
        <f t="shared" si="24"/>
        <v>0</v>
      </c>
      <c r="D253" s="19">
        <f t="shared" si="24"/>
        <v>0</v>
      </c>
      <c r="E253" s="19">
        <f t="shared" si="25"/>
        <v>0</v>
      </c>
      <c r="F253" s="19">
        <f t="shared" si="25"/>
        <v>0</v>
      </c>
      <c r="G253" s="19">
        <f t="shared" si="26"/>
        <v>0</v>
      </c>
      <c r="H253" s="19">
        <f t="shared" si="26"/>
        <v>0</v>
      </c>
      <c r="I253" s="19">
        <f t="shared" si="27"/>
        <v>0</v>
      </c>
      <c r="J253" s="19">
        <f t="shared" si="27"/>
        <v>0</v>
      </c>
      <c r="K253" s="19"/>
      <c r="L253" s="19"/>
      <c r="M253" s="19"/>
      <c r="N253" s="19"/>
      <c r="O253" s="19"/>
    </row>
    <row r="254" spans="2:15">
      <c r="B254" s="319" t="s">
        <v>177</v>
      </c>
      <c r="C254" s="19">
        <f t="shared" si="24"/>
        <v>0.12055342465753426</v>
      </c>
      <c r="D254" s="19">
        <f t="shared" si="24"/>
        <v>0.12055342465753426</v>
      </c>
      <c r="E254" s="19">
        <f t="shared" si="25"/>
        <v>0.12055342465753426</v>
      </c>
      <c r="F254" s="19">
        <f t="shared" si="25"/>
        <v>0.12055342465753426</v>
      </c>
      <c r="G254" s="19">
        <f t="shared" si="26"/>
        <v>0.12055342465753426</v>
      </c>
      <c r="H254" s="19">
        <f t="shared" si="26"/>
        <v>0.12055342465753426</v>
      </c>
      <c r="I254" s="19">
        <f t="shared" si="27"/>
        <v>0.12055342465753426</v>
      </c>
      <c r="J254" s="19">
        <f t="shared" si="27"/>
        <v>0.12055342465753426</v>
      </c>
      <c r="K254" s="19"/>
      <c r="L254" s="19"/>
      <c r="M254" s="19"/>
      <c r="N254" s="19"/>
      <c r="O254" s="19"/>
    </row>
    <row r="255" spans="2:15">
      <c r="B255" s="319" t="s">
        <v>178</v>
      </c>
      <c r="C255" s="19">
        <f t="shared" si="24"/>
        <v>0</v>
      </c>
      <c r="D255" s="19">
        <f t="shared" si="24"/>
        <v>0</v>
      </c>
      <c r="E255" s="19">
        <f t="shared" si="25"/>
        <v>0</v>
      </c>
      <c r="F255" s="19">
        <f t="shared" si="25"/>
        <v>0</v>
      </c>
      <c r="G255" s="19">
        <f t="shared" si="26"/>
        <v>0</v>
      </c>
      <c r="H255" s="19">
        <f t="shared" si="26"/>
        <v>0</v>
      </c>
      <c r="I255" s="19">
        <f t="shared" si="27"/>
        <v>0</v>
      </c>
      <c r="J255" s="19">
        <f t="shared" si="27"/>
        <v>0</v>
      </c>
      <c r="K255" s="19"/>
      <c r="L255" s="19"/>
      <c r="M255" s="19"/>
      <c r="N255" s="19"/>
      <c r="O255" s="19"/>
    </row>
    <row r="256" spans="2:15">
      <c r="B256" s="319" t="s">
        <v>179</v>
      </c>
      <c r="C256" s="19">
        <f t="shared" si="24"/>
        <v>0.12055342465753426</v>
      </c>
      <c r="D256" s="19">
        <f t="shared" si="24"/>
        <v>0.12055342465753426</v>
      </c>
      <c r="E256" s="19">
        <f t="shared" si="25"/>
        <v>0.12055342465753426</v>
      </c>
      <c r="F256" s="19">
        <f t="shared" si="25"/>
        <v>0.12055342465753426</v>
      </c>
      <c r="G256" s="19">
        <f t="shared" si="26"/>
        <v>0.12055342465753426</v>
      </c>
      <c r="H256" s="19">
        <f t="shared" si="26"/>
        <v>0.12055342465753426</v>
      </c>
      <c r="I256" s="19">
        <f t="shared" si="27"/>
        <v>0.12055342465753426</v>
      </c>
      <c r="J256" s="19">
        <f t="shared" si="27"/>
        <v>0.12055342465753426</v>
      </c>
      <c r="K256" s="19"/>
      <c r="L256" s="19"/>
      <c r="M256" s="19"/>
      <c r="N256" s="19"/>
      <c r="O256" s="19"/>
    </row>
    <row r="257" spans="2:15">
      <c r="B257" s="319" t="s">
        <v>180</v>
      </c>
      <c r="C257" s="19">
        <f t="shared" ref="C257:D272" si="28">R44</f>
        <v>0</v>
      </c>
      <c r="D257" s="19">
        <f t="shared" si="28"/>
        <v>0</v>
      </c>
      <c r="E257" s="19">
        <f t="shared" ref="E257:F272" si="29">T97</f>
        <v>0</v>
      </c>
      <c r="F257" s="19">
        <f t="shared" si="29"/>
        <v>0</v>
      </c>
      <c r="G257" s="19">
        <f t="shared" ref="G257:H272" si="30">V150</f>
        <v>0</v>
      </c>
      <c r="H257" s="19">
        <f t="shared" si="30"/>
        <v>0</v>
      </c>
      <c r="I257" s="19">
        <f t="shared" ref="I257:J272" si="31">X204</f>
        <v>0</v>
      </c>
      <c r="J257" s="19">
        <f t="shared" si="31"/>
        <v>0</v>
      </c>
      <c r="K257" s="19"/>
      <c r="L257" s="19"/>
      <c r="M257" s="19"/>
      <c r="N257" s="19"/>
      <c r="O257" s="19"/>
    </row>
    <row r="258" spans="2:15">
      <c r="B258" s="319" t="s">
        <v>181</v>
      </c>
      <c r="C258" s="19">
        <f t="shared" si="28"/>
        <v>0.12055342465753426</v>
      </c>
      <c r="D258" s="19">
        <f t="shared" si="28"/>
        <v>0.12055342465753426</v>
      </c>
      <c r="E258" s="19">
        <f t="shared" si="29"/>
        <v>0.12055342465753426</v>
      </c>
      <c r="F258" s="19">
        <f t="shared" si="29"/>
        <v>0.12055342465753426</v>
      </c>
      <c r="G258" s="19">
        <f t="shared" si="30"/>
        <v>0.12055342465753426</v>
      </c>
      <c r="H258" s="19">
        <f t="shared" si="30"/>
        <v>0.12055342465753426</v>
      </c>
      <c r="I258" s="19">
        <f t="shared" si="31"/>
        <v>0.12055342465753426</v>
      </c>
      <c r="J258" s="19">
        <f t="shared" si="31"/>
        <v>0.12055342465753426</v>
      </c>
      <c r="K258" s="19"/>
      <c r="L258" s="19"/>
      <c r="M258" s="19"/>
      <c r="N258" s="19"/>
      <c r="O258" s="19"/>
    </row>
    <row r="259" spans="2:15">
      <c r="B259" s="319" t="s">
        <v>182</v>
      </c>
      <c r="C259" s="19">
        <f t="shared" si="28"/>
        <v>0</v>
      </c>
      <c r="D259" s="19">
        <f t="shared" si="28"/>
        <v>0</v>
      </c>
      <c r="E259" s="19">
        <f t="shared" si="29"/>
        <v>0</v>
      </c>
      <c r="F259" s="19">
        <f t="shared" si="29"/>
        <v>0</v>
      </c>
      <c r="G259" s="19">
        <f t="shared" si="30"/>
        <v>0</v>
      </c>
      <c r="H259" s="19">
        <f t="shared" si="30"/>
        <v>0</v>
      </c>
      <c r="I259" s="19">
        <f t="shared" si="31"/>
        <v>0</v>
      </c>
      <c r="J259" s="19">
        <f t="shared" si="31"/>
        <v>0</v>
      </c>
      <c r="K259" s="19"/>
      <c r="L259" s="19"/>
      <c r="M259" s="19"/>
      <c r="N259" s="19"/>
      <c r="O259" s="19"/>
    </row>
    <row r="260" spans="2:15">
      <c r="B260" s="319" t="s">
        <v>183</v>
      </c>
      <c r="C260" s="19">
        <f t="shared" si="28"/>
        <v>0.12055342465753426</v>
      </c>
      <c r="D260" s="19">
        <f t="shared" si="28"/>
        <v>0.12055342465753426</v>
      </c>
      <c r="E260" s="19">
        <f t="shared" si="29"/>
        <v>0.12055342465753426</v>
      </c>
      <c r="F260" s="19">
        <f t="shared" si="29"/>
        <v>0.12055342465753426</v>
      </c>
      <c r="G260" s="19">
        <f t="shared" si="30"/>
        <v>0.12055342465753426</v>
      </c>
      <c r="H260" s="19">
        <f t="shared" si="30"/>
        <v>0.12055342465753426</v>
      </c>
      <c r="I260" s="19">
        <f t="shared" si="31"/>
        <v>0.12055342465753426</v>
      </c>
      <c r="J260" s="19">
        <f t="shared" si="31"/>
        <v>0.12055342465753426</v>
      </c>
      <c r="K260" s="19"/>
      <c r="L260" s="19"/>
      <c r="M260" s="19"/>
      <c r="N260" s="19"/>
      <c r="O260" s="19"/>
    </row>
    <row r="261" spans="2:15">
      <c r="B261" s="319" t="s">
        <v>184</v>
      </c>
      <c r="C261" s="19">
        <f t="shared" si="28"/>
        <v>4.7651306400000006</v>
      </c>
      <c r="D261" s="19">
        <f t="shared" si="28"/>
        <v>5.5606306399999994</v>
      </c>
      <c r="E261" s="19">
        <f t="shared" si="29"/>
        <v>6.3561306399999999</v>
      </c>
      <c r="F261" s="19">
        <f t="shared" si="29"/>
        <v>7.1516306399999996</v>
      </c>
      <c r="G261" s="19">
        <f t="shared" si="30"/>
        <v>7.947130640000001</v>
      </c>
      <c r="H261" s="19">
        <f t="shared" si="30"/>
        <v>8.7426306400000016</v>
      </c>
      <c r="I261" s="19">
        <f t="shared" si="31"/>
        <v>9.5381306400000003</v>
      </c>
      <c r="J261" s="19">
        <f t="shared" si="31"/>
        <v>10.333630640000001</v>
      </c>
      <c r="K261" s="19"/>
      <c r="L261" s="19"/>
      <c r="M261" s="19"/>
      <c r="N261" s="19"/>
      <c r="O261" s="19"/>
    </row>
    <row r="262" spans="2:15">
      <c r="B262" s="319" t="s">
        <v>185</v>
      </c>
      <c r="C262" s="19">
        <f t="shared" si="28"/>
        <v>0.22668406465753424</v>
      </c>
      <c r="D262" s="19">
        <f t="shared" si="28"/>
        <v>0.25218406465753423</v>
      </c>
      <c r="E262" s="19">
        <f t="shared" si="29"/>
        <v>0.27768406465753426</v>
      </c>
      <c r="F262" s="19">
        <f t="shared" si="29"/>
        <v>0.30318406465753422</v>
      </c>
      <c r="G262" s="19">
        <f t="shared" si="30"/>
        <v>0.32868406465753425</v>
      </c>
      <c r="H262" s="19">
        <f t="shared" si="30"/>
        <v>0.35418406465753427</v>
      </c>
      <c r="I262" s="19">
        <f t="shared" si="31"/>
        <v>0.37968406465753424</v>
      </c>
      <c r="J262" s="19">
        <f t="shared" si="31"/>
        <v>0.4051840646575342</v>
      </c>
      <c r="K262" s="19"/>
      <c r="L262" s="19"/>
      <c r="M262" s="19"/>
      <c r="N262" s="19"/>
      <c r="O262" s="19"/>
    </row>
    <row r="263" spans="2:15">
      <c r="B263" s="252" t="s">
        <v>186</v>
      </c>
      <c r="C263" s="19">
        <f t="shared" si="28"/>
        <v>0</v>
      </c>
      <c r="D263" s="19">
        <f t="shared" si="28"/>
        <v>0</v>
      </c>
      <c r="E263" s="19">
        <f t="shared" si="29"/>
        <v>0</v>
      </c>
      <c r="F263" s="19">
        <f t="shared" si="29"/>
        <v>0</v>
      </c>
      <c r="G263" s="19">
        <f t="shared" si="30"/>
        <v>0</v>
      </c>
      <c r="H263" s="19">
        <f t="shared" si="30"/>
        <v>0</v>
      </c>
      <c r="I263" s="19">
        <f t="shared" si="31"/>
        <v>0</v>
      </c>
      <c r="J263" s="19">
        <f t="shared" si="31"/>
        <v>0</v>
      </c>
      <c r="K263" s="19"/>
      <c r="L263" s="19"/>
      <c r="M263" s="19"/>
      <c r="N263" s="19"/>
      <c r="O263" s="19"/>
    </row>
    <row r="264" spans="2:15">
      <c r="B264" s="319" t="s">
        <v>187</v>
      </c>
      <c r="C264" s="19">
        <f t="shared" si="28"/>
        <v>0.12055342465753426</v>
      </c>
      <c r="D264" s="19">
        <f t="shared" si="28"/>
        <v>0.12055342465753426</v>
      </c>
      <c r="E264" s="19">
        <f t="shared" si="29"/>
        <v>0.12055342465753426</v>
      </c>
      <c r="F264" s="19">
        <f t="shared" si="29"/>
        <v>0.12055342465753426</v>
      </c>
      <c r="G264" s="19">
        <f t="shared" si="30"/>
        <v>0.12055342465753426</v>
      </c>
      <c r="H264" s="19">
        <f t="shared" si="30"/>
        <v>0.12055342465753426</v>
      </c>
      <c r="I264" s="19">
        <f t="shared" si="31"/>
        <v>0.12055342465753426</v>
      </c>
      <c r="J264" s="19">
        <f t="shared" si="31"/>
        <v>0.12055342465753426</v>
      </c>
      <c r="K264" s="19"/>
      <c r="L264" s="19"/>
      <c r="M264" s="19"/>
      <c r="N264" s="19"/>
      <c r="O264" s="19"/>
    </row>
    <row r="265" spans="2:15">
      <c r="B265" s="319" t="s">
        <v>188</v>
      </c>
      <c r="C265" s="19">
        <f t="shared" si="28"/>
        <v>0</v>
      </c>
      <c r="D265" s="19">
        <f t="shared" si="28"/>
        <v>0</v>
      </c>
      <c r="E265" s="19">
        <f t="shared" si="29"/>
        <v>0</v>
      </c>
      <c r="F265" s="19">
        <f t="shared" si="29"/>
        <v>0</v>
      </c>
      <c r="G265" s="19">
        <f t="shared" si="30"/>
        <v>0</v>
      </c>
      <c r="H265" s="19">
        <f t="shared" si="30"/>
        <v>0</v>
      </c>
      <c r="I265" s="19">
        <f t="shared" si="31"/>
        <v>0</v>
      </c>
      <c r="J265" s="19">
        <f t="shared" si="31"/>
        <v>0</v>
      </c>
      <c r="K265" s="19"/>
      <c r="L265" s="19"/>
      <c r="M265" s="19"/>
      <c r="N265" s="19"/>
      <c r="O265" s="19"/>
    </row>
    <row r="266" spans="2:15">
      <c r="B266" s="319" t="s">
        <v>189</v>
      </c>
      <c r="C266" s="19">
        <f t="shared" si="28"/>
        <v>0.12055342465753426</v>
      </c>
      <c r="D266" s="19">
        <f t="shared" si="28"/>
        <v>0.12055342465753426</v>
      </c>
      <c r="E266" s="19">
        <f t="shared" si="29"/>
        <v>0.12055342465753426</v>
      </c>
      <c r="F266" s="19">
        <f t="shared" si="29"/>
        <v>0.12055342465753426</v>
      </c>
      <c r="G266" s="19">
        <f t="shared" si="30"/>
        <v>0.12055342465753426</v>
      </c>
      <c r="H266" s="19">
        <f t="shared" si="30"/>
        <v>0.12055342465753426</v>
      </c>
      <c r="I266" s="19">
        <f t="shared" si="31"/>
        <v>0.12055342465753426</v>
      </c>
      <c r="J266" s="19">
        <f t="shared" si="31"/>
        <v>0.12055342465753426</v>
      </c>
      <c r="K266" s="19"/>
      <c r="L266" s="19"/>
      <c r="M266" s="19"/>
      <c r="N266" s="19"/>
      <c r="O266" s="19"/>
    </row>
    <row r="267" spans="2:15">
      <c r="B267" s="319" t="s">
        <v>190</v>
      </c>
      <c r="C267" s="19">
        <f t="shared" si="28"/>
        <v>0</v>
      </c>
      <c r="D267" s="19">
        <f t="shared" si="28"/>
        <v>0</v>
      </c>
      <c r="E267" s="19">
        <f t="shared" si="29"/>
        <v>0</v>
      </c>
      <c r="F267" s="19">
        <f t="shared" si="29"/>
        <v>0</v>
      </c>
      <c r="G267" s="19">
        <f t="shared" si="30"/>
        <v>0</v>
      </c>
      <c r="H267" s="19">
        <f t="shared" si="30"/>
        <v>0</v>
      </c>
      <c r="I267" s="19">
        <f t="shared" si="31"/>
        <v>0</v>
      </c>
      <c r="J267" s="19">
        <f t="shared" si="31"/>
        <v>0</v>
      </c>
      <c r="K267" s="19"/>
      <c r="L267" s="19"/>
      <c r="M267" s="19"/>
      <c r="N267" s="19"/>
      <c r="O267" s="19"/>
    </row>
    <row r="268" spans="2:15">
      <c r="B268" s="319" t="s">
        <v>191</v>
      </c>
      <c r="C268" s="19">
        <f t="shared" si="28"/>
        <v>0.12055342465753426</v>
      </c>
      <c r="D268" s="19">
        <f t="shared" si="28"/>
        <v>0.12055342465753426</v>
      </c>
      <c r="E268" s="19">
        <f t="shared" si="29"/>
        <v>0.12055342465753426</v>
      </c>
      <c r="F268" s="19">
        <f t="shared" si="29"/>
        <v>0.12055342465753426</v>
      </c>
      <c r="G268" s="19">
        <f t="shared" si="30"/>
        <v>0.12055342465753426</v>
      </c>
      <c r="H268" s="19">
        <f t="shared" si="30"/>
        <v>0.12055342465753426</v>
      </c>
      <c r="I268" s="19">
        <f t="shared" si="31"/>
        <v>0.12055342465753426</v>
      </c>
      <c r="J268" s="19">
        <f t="shared" si="31"/>
        <v>0.12055342465753426</v>
      </c>
      <c r="K268" s="19"/>
      <c r="L268" s="19"/>
      <c r="M268" s="19"/>
      <c r="N268" s="19"/>
      <c r="O268" s="19"/>
    </row>
    <row r="269" spans="2:15">
      <c r="B269" s="319" t="s">
        <v>192</v>
      </c>
      <c r="C269" s="19">
        <f t="shared" si="28"/>
        <v>0</v>
      </c>
      <c r="D269" s="19">
        <f t="shared" si="28"/>
        <v>0</v>
      </c>
      <c r="E269" s="19">
        <f t="shared" si="29"/>
        <v>0</v>
      </c>
      <c r="F269" s="19">
        <f t="shared" si="29"/>
        <v>0</v>
      </c>
      <c r="G269" s="19">
        <f t="shared" si="30"/>
        <v>0</v>
      </c>
      <c r="H269" s="19">
        <f t="shared" si="30"/>
        <v>0</v>
      </c>
      <c r="I269" s="19">
        <f t="shared" si="31"/>
        <v>0</v>
      </c>
      <c r="J269" s="19">
        <f t="shared" si="31"/>
        <v>0</v>
      </c>
      <c r="K269" s="19"/>
      <c r="L269" s="19"/>
      <c r="M269" s="19"/>
      <c r="N269" s="19"/>
      <c r="O269" s="19"/>
    </row>
    <row r="270" spans="2:15">
      <c r="B270" s="319" t="s">
        <v>193</v>
      </c>
      <c r="C270" s="19">
        <f t="shared" si="28"/>
        <v>0.12055342465753426</v>
      </c>
      <c r="D270" s="19">
        <f t="shared" si="28"/>
        <v>0.12055342465753426</v>
      </c>
      <c r="E270" s="19">
        <f t="shared" si="29"/>
        <v>0.12055342465753426</v>
      </c>
      <c r="F270" s="19">
        <f t="shared" si="29"/>
        <v>0.12055342465753426</v>
      </c>
      <c r="G270" s="19">
        <f t="shared" si="30"/>
        <v>0.12055342465753426</v>
      </c>
      <c r="H270" s="19">
        <f t="shared" si="30"/>
        <v>0.12055342465753426</v>
      </c>
      <c r="I270" s="19">
        <f t="shared" si="31"/>
        <v>0.12055342465753426</v>
      </c>
      <c r="J270" s="19">
        <f t="shared" si="31"/>
        <v>0.12055342465753426</v>
      </c>
      <c r="K270" s="19"/>
      <c r="L270" s="19"/>
      <c r="M270" s="19"/>
      <c r="N270" s="19"/>
      <c r="O270" s="19"/>
    </row>
    <row r="271" spans="2:15">
      <c r="B271" s="319" t="s">
        <v>194</v>
      </c>
      <c r="C271" s="19">
        <f t="shared" si="28"/>
        <v>1.8771306400000003</v>
      </c>
      <c r="D271" s="19">
        <f t="shared" si="28"/>
        <v>2.6746306400000002</v>
      </c>
      <c r="E271" s="19">
        <f t="shared" si="29"/>
        <v>3.4721306400000005</v>
      </c>
      <c r="F271" s="19">
        <f t="shared" si="29"/>
        <v>4.2696306399999999</v>
      </c>
      <c r="G271" s="19">
        <f t="shared" si="30"/>
        <v>5.0671306400000011</v>
      </c>
      <c r="H271" s="19">
        <f t="shared" si="30"/>
        <v>5.8646306400000006</v>
      </c>
      <c r="I271" s="19">
        <f t="shared" si="31"/>
        <v>8.2621306400000005</v>
      </c>
      <c r="J271" s="19">
        <f t="shared" si="31"/>
        <v>9.0596306400000017</v>
      </c>
      <c r="K271" s="19"/>
      <c r="L271" s="19"/>
      <c r="M271" s="19"/>
      <c r="N271" s="19"/>
      <c r="O271" s="19"/>
    </row>
    <row r="272" spans="2:15">
      <c r="B272" s="319" t="s">
        <v>195</v>
      </c>
      <c r="C272" s="19">
        <f t="shared" si="28"/>
        <v>1.9886840646575343</v>
      </c>
      <c r="D272" s="19">
        <f t="shared" si="28"/>
        <v>2.0161840646575344</v>
      </c>
      <c r="E272" s="19">
        <f t="shared" si="29"/>
        <v>2.0436840646575343</v>
      </c>
      <c r="F272" s="19">
        <f t="shared" si="29"/>
        <v>2.0711840646575341</v>
      </c>
      <c r="G272" s="19">
        <f t="shared" si="30"/>
        <v>2.0986840646575344</v>
      </c>
      <c r="H272" s="19">
        <f t="shared" si="30"/>
        <v>2.1261840646575343</v>
      </c>
      <c r="I272" s="19">
        <f t="shared" si="31"/>
        <v>2.1536840646575346</v>
      </c>
      <c r="J272" s="19">
        <f t="shared" si="31"/>
        <v>2.1811840646575344</v>
      </c>
      <c r="K272" s="19"/>
      <c r="L272" s="19"/>
      <c r="M272" s="19"/>
      <c r="N272" s="19"/>
      <c r="O272" s="19"/>
    </row>
    <row r="273" spans="2:28">
      <c r="B273" s="319" t="s">
        <v>196</v>
      </c>
      <c r="C273" s="19">
        <f t="shared" ref="C273:D286" si="32">R60</f>
        <v>0.26813063999999998</v>
      </c>
      <c r="D273" s="19">
        <f t="shared" si="32"/>
        <v>0.29563064</v>
      </c>
      <c r="E273" s="19">
        <f t="shared" ref="E273:F287" si="33">T113</f>
        <v>1.9231306400000001</v>
      </c>
      <c r="F273" s="19">
        <f t="shared" si="33"/>
        <v>1.95063064</v>
      </c>
      <c r="G273" s="19">
        <f t="shared" ref="G273:H287" si="34">V166</f>
        <v>1.9781306400000001</v>
      </c>
      <c r="H273" s="19">
        <f t="shared" si="34"/>
        <v>2.0056306400000001</v>
      </c>
      <c r="I273" s="19">
        <f t="shared" ref="I273:J287" si="35">X220</f>
        <v>0.43313064000000001</v>
      </c>
      <c r="J273" s="19">
        <f t="shared" si="35"/>
        <v>0.46063063999999998</v>
      </c>
      <c r="K273" s="19"/>
      <c r="L273" s="19"/>
      <c r="M273" s="19"/>
      <c r="N273" s="19"/>
      <c r="O273" s="19"/>
    </row>
    <row r="274" spans="2:28">
      <c r="B274" s="319" t="s">
        <v>197</v>
      </c>
      <c r="C274" s="19">
        <f t="shared" si="32"/>
        <v>1.0786840646575342</v>
      </c>
      <c r="D274" s="19">
        <f t="shared" si="32"/>
        <v>1.106184064657534</v>
      </c>
      <c r="E274" s="19">
        <f t="shared" si="33"/>
        <v>1.1336840646575341</v>
      </c>
      <c r="F274" s="19">
        <f t="shared" si="33"/>
        <v>1.161184064657534</v>
      </c>
      <c r="G274" s="19">
        <f t="shared" si="34"/>
        <v>1.1886840646575341</v>
      </c>
      <c r="H274" s="19">
        <f t="shared" si="34"/>
        <v>1.2161840646575341</v>
      </c>
      <c r="I274" s="19">
        <f t="shared" si="35"/>
        <v>1.243684064657534</v>
      </c>
      <c r="J274" s="19">
        <f t="shared" si="35"/>
        <v>1.2711840646575341</v>
      </c>
      <c r="K274" s="19"/>
      <c r="L274" s="19"/>
      <c r="M274" s="19"/>
      <c r="N274" s="19"/>
      <c r="O274" s="19"/>
    </row>
    <row r="275" spans="2:28">
      <c r="B275" s="319" t="s">
        <v>198</v>
      </c>
      <c r="C275" s="19">
        <f t="shared" si="32"/>
        <v>0.8</v>
      </c>
      <c r="D275" s="19">
        <f t="shared" si="32"/>
        <v>0.8</v>
      </c>
      <c r="E275" s="19">
        <f t="shared" si="33"/>
        <v>0.8</v>
      </c>
      <c r="F275" s="19">
        <f t="shared" si="33"/>
        <v>0.8</v>
      </c>
      <c r="G275" s="19">
        <f t="shared" si="34"/>
        <v>0.8</v>
      </c>
      <c r="H275" s="19">
        <f t="shared" si="34"/>
        <v>0.8</v>
      </c>
      <c r="I275" s="19">
        <f t="shared" si="35"/>
        <v>0.8</v>
      </c>
      <c r="J275" s="19">
        <f t="shared" si="35"/>
        <v>0.8</v>
      </c>
      <c r="K275" s="19"/>
      <c r="L275" s="19"/>
      <c r="M275" s="19"/>
      <c r="N275" s="19"/>
      <c r="O275" s="19"/>
    </row>
    <row r="276" spans="2:28">
      <c r="B276" s="319" t="s">
        <v>199</v>
      </c>
      <c r="C276" s="19">
        <f t="shared" si="32"/>
        <v>0.12055342465753426</v>
      </c>
      <c r="D276" s="19">
        <f t="shared" si="32"/>
        <v>0.12055342465753426</v>
      </c>
      <c r="E276" s="19">
        <f t="shared" si="33"/>
        <v>0.12055342465753426</v>
      </c>
      <c r="F276" s="19">
        <f t="shared" si="33"/>
        <v>0.12055342465753426</v>
      </c>
      <c r="G276" s="19">
        <f t="shared" si="34"/>
        <v>0.12055342465753426</v>
      </c>
      <c r="H276" s="19">
        <f t="shared" si="34"/>
        <v>0.12055342465753426</v>
      </c>
      <c r="I276" s="19">
        <f t="shared" si="35"/>
        <v>0.12055342465753426</v>
      </c>
      <c r="J276" s="19">
        <f t="shared" si="35"/>
        <v>0.12055342465753426</v>
      </c>
      <c r="K276" s="19"/>
      <c r="L276" s="19"/>
      <c r="M276" s="19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2:28">
      <c r="B277" s="319" t="s">
        <v>200</v>
      </c>
      <c r="C277" s="19">
        <f t="shared" si="32"/>
        <v>0</v>
      </c>
      <c r="D277" s="19">
        <f t="shared" si="32"/>
        <v>0</v>
      </c>
      <c r="E277" s="19">
        <f t="shared" si="33"/>
        <v>0</v>
      </c>
      <c r="F277" s="19">
        <f t="shared" si="33"/>
        <v>0</v>
      </c>
      <c r="G277" s="19">
        <f t="shared" si="34"/>
        <v>0</v>
      </c>
      <c r="H277" s="19">
        <f t="shared" si="34"/>
        <v>0</v>
      </c>
      <c r="I277" s="19">
        <f t="shared" si="35"/>
        <v>0</v>
      </c>
      <c r="J277" s="19">
        <f t="shared" si="35"/>
        <v>0</v>
      </c>
      <c r="K277" s="19"/>
      <c r="L277" s="19"/>
      <c r="M277" s="19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2:28">
      <c r="B278" s="319" t="s">
        <v>201</v>
      </c>
      <c r="C278" s="19">
        <f t="shared" si="32"/>
        <v>0.12055342465753426</v>
      </c>
      <c r="D278" s="19">
        <f t="shared" si="32"/>
        <v>0.12055342465753426</v>
      </c>
      <c r="E278" s="19">
        <f t="shared" si="33"/>
        <v>0.12055342465753426</v>
      </c>
      <c r="F278" s="19">
        <f t="shared" si="33"/>
        <v>0.12055342465753426</v>
      </c>
      <c r="G278" s="19">
        <f t="shared" si="34"/>
        <v>0.12055342465753426</v>
      </c>
      <c r="H278" s="19">
        <f t="shared" si="34"/>
        <v>0.12055342465753426</v>
      </c>
      <c r="I278" s="19">
        <f t="shared" si="35"/>
        <v>0.12055342465753426</v>
      </c>
      <c r="J278" s="19">
        <f t="shared" si="35"/>
        <v>0.12055342465753426</v>
      </c>
      <c r="K278" s="19"/>
      <c r="L278" s="19"/>
      <c r="M278" s="19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2:28">
      <c r="B279" s="319" t="s">
        <v>202</v>
      </c>
      <c r="C279" s="19">
        <f t="shared" si="32"/>
        <v>0</v>
      </c>
      <c r="D279" s="19">
        <f t="shared" si="32"/>
        <v>0</v>
      </c>
      <c r="E279" s="19">
        <f t="shared" si="33"/>
        <v>0</v>
      </c>
      <c r="F279" s="19">
        <f t="shared" si="33"/>
        <v>0</v>
      </c>
      <c r="G279" s="19">
        <f t="shared" si="34"/>
        <v>0</v>
      </c>
      <c r="H279" s="19">
        <f t="shared" si="34"/>
        <v>0</v>
      </c>
      <c r="I279" s="19">
        <f t="shared" si="35"/>
        <v>0</v>
      </c>
      <c r="J279" s="19">
        <f t="shared" si="35"/>
        <v>0</v>
      </c>
      <c r="K279" s="19"/>
      <c r="L279" s="19"/>
      <c r="M279" s="19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2:28">
      <c r="B280" s="319" t="s">
        <v>203</v>
      </c>
      <c r="C280" s="19">
        <f t="shared" si="32"/>
        <v>0.12055342465753426</v>
      </c>
      <c r="D280" s="19">
        <f t="shared" si="32"/>
        <v>0.12055342465753426</v>
      </c>
      <c r="E280" s="19">
        <f t="shared" si="33"/>
        <v>0.12055342465753426</v>
      </c>
      <c r="F280" s="19">
        <f t="shared" si="33"/>
        <v>0.12055342465753426</v>
      </c>
      <c r="G280" s="19">
        <f t="shared" si="34"/>
        <v>0.12055342465753426</v>
      </c>
      <c r="H280" s="19">
        <f t="shared" si="34"/>
        <v>0.12055342465753426</v>
      </c>
      <c r="I280" s="19">
        <f t="shared" si="35"/>
        <v>0.12055342465753426</v>
      </c>
      <c r="J280" s="19">
        <f t="shared" si="35"/>
        <v>0.12055342465753426</v>
      </c>
      <c r="K280" s="19"/>
      <c r="L280" s="19"/>
      <c r="M280" s="19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2:28">
      <c r="B281" s="319" t="s">
        <v>204</v>
      </c>
      <c r="C281" s="19">
        <f t="shared" si="32"/>
        <v>0</v>
      </c>
      <c r="D281" s="19">
        <f t="shared" si="32"/>
        <v>0</v>
      </c>
      <c r="E281" s="19">
        <f t="shared" si="33"/>
        <v>0</v>
      </c>
      <c r="F281" s="19">
        <f t="shared" si="33"/>
        <v>0</v>
      </c>
      <c r="G281" s="19">
        <f t="shared" si="34"/>
        <v>0</v>
      </c>
      <c r="H281" s="19">
        <f t="shared" si="34"/>
        <v>0</v>
      </c>
      <c r="I281" s="19">
        <f t="shared" si="35"/>
        <v>0</v>
      </c>
      <c r="J281" s="19">
        <f t="shared" si="35"/>
        <v>0</v>
      </c>
      <c r="K281" s="19"/>
      <c r="L281" s="19"/>
      <c r="M281" s="19"/>
      <c r="N281" s="321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2:28">
      <c r="B282" s="319" t="s">
        <v>205</v>
      </c>
      <c r="C282" s="19">
        <f t="shared" si="32"/>
        <v>0.12055342465753426</v>
      </c>
      <c r="D282" s="19">
        <f t="shared" si="32"/>
        <v>0.12055342465753426</v>
      </c>
      <c r="E282" s="19">
        <f t="shared" si="33"/>
        <v>0.12055342465753426</v>
      </c>
      <c r="F282" s="19">
        <f t="shared" si="33"/>
        <v>0.12055342465753426</v>
      </c>
      <c r="G282" s="19">
        <f t="shared" si="34"/>
        <v>0.12055342465753426</v>
      </c>
      <c r="H282" s="19">
        <f t="shared" si="34"/>
        <v>0.12055342465753426</v>
      </c>
      <c r="I282" s="19">
        <f t="shared" si="35"/>
        <v>0.12055342465753426</v>
      </c>
      <c r="J282" s="19">
        <f t="shared" si="35"/>
        <v>0.12055342465753426</v>
      </c>
      <c r="K282" s="19"/>
      <c r="L282" s="19"/>
      <c r="M282" s="19"/>
      <c r="N282" s="321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2:28">
      <c r="B283" s="319" t="s">
        <v>206</v>
      </c>
      <c r="C283" s="19">
        <f t="shared" si="32"/>
        <v>0</v>
      </c>
      <c r="D283" s="19">
        <f t="shared" si="32"/>
        <v>0</v>
      </c>
      <c r="E283" s="19">
        <f t="shared" si="33"/>
        <v>0</v>
      </c>
      <c r="F283" s="19">
        <f t="shared" si="33"/>
        <v>0</v>
      </c>
      <c r="G283" s="19">
        <f t="shared" si="34"/>
        <v>0</v>
      </c>
      <c r="H283" s="19">
        <f t="shared" si="34"/>
        <v>0</v>
      </c>
      <c r="I283" s="19">
        <f t="shared" si="35"/>
        <v>0</v>
      </c>
      <c r="J283" s="19">
        <f t="shared" si="35"/>
        <v>0</v>
      </c>
      <c r="K283" s="19"/>
      <c r="L283" s="19"/>
      <c r="M283" s="19"/>
      <c r="N283" s="321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2:28">
      <c r="B284" s="319" t="s">
        <v>207</v>
      </c>
      <c r="C284" s="19">
        <f t="shared" si="32"/>
        <v>0.12055342465753426</v>
      </c>
      <c r="D284" s="19">
        <f t="shared" si="32"/>
        <v>0.12055342465753426</v>
      </c>
      <c r="E284" s="19">
        <f t="shared" si="33"/>
        <v>0.12055342465753426</v>
      </c>
      <c r="F284" s="19">
        <f t="shared" si="33"/>
        <v>0.12055342465753426</v>
      </c>
      <c r="G284" s="19">
        <f t="shared" si="34"/>
        <v>0.12055342465753426</v>
      </c>
      <c r="H284" s="19">
        <f t="shared" si="34"/>
        <v>0.12055342465753426</v>
      </c>
      <c r="I284" s="19">
        <f t="shared" si="35"/>
        <v>0.12055342465753426</v>
      </c>
      <c r="J284" s="19">
        <f t="shared" si="35"/>
        <v>0.12055342465753426</v>
      </c>
      <c r="K284" s="19"/>
      <c r="L284" s="19"/>
      <c r="M284" s="19"/>
      <c r="N284" s="321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2:28">
      <c r="B285" s="319" t="s">
        <v>208</v>
      </c>
      <c r="C285" s="19">
        <f t="shared" si="32"/>
        <v>0</v>
      </c>
      <c r="D285" s="19">
        <f t="shared" si="32"/>
        <v>0</v>
      </c>
      <c r="E285" s="19">
        <f t="shared" si="33"/>
        <v>0</v>
      </c>
      <c r="F285" s="19">
        <f t="shared" si="33"/>
        <v>0</v>
      </c>
      <c r="G285" s="19">
        <f t="shared" si="34"/>
        <v>0</v>
      </c>
      <c r="H285" s="19">
        <f t="shared" si="34"/>
        <v>0</v>
      </c>
      <c r="I285" s="19">
        <f t="shared" si="35"/>
        <v>0</v>
      </c>
      <c r="J285" s="19">
        <f t="shared" si="35"/>
        <v>0</v>
      </c>
      <c r="K285" s="19"/>
      <c r="L285" s="19"/>
      <c r="M285" s="19"/>
      <c r="N285" s="321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2:28">
      <c r="B286" s="319" t="s">
        <v>209</v>
      </c>
      <c r="C286" s="19">
        <f t="shared" si="32"/>
        <v>0.12055342465753426</v>
      </c>
      <c r="D286" s="19">
        <f t="shared" si="32"/>
        <v>0.12055342465753426</v>
      </c>
      <c r="E286" s="19">
        <f t="shared" si="33"/>
        <v>0.12055342465753426</v>
      </c>
      <c r="F286" s="19">
        <f t="shared" si="33"/>
        <v>0.12055342465753426</v>
      </c>
      <c r="G286" s="19">
        <f t="shared" si="34"/>
        <v>0.12055342465753426</v>
      </c>
      <c r="H286" s="19">
        <f t="shared" si="34"/>
        <v>0.12055342465753426</v>
      </c>
      <c r="I286" s="19">
        <f t="shared" si="35"/>
        <v>0.12055342465753426</v>
      </c>
      <c r="J286" s="19">
        <f t="shared" si="35"/>
        <v>0.12055342465753426</v>
      </c>
      <c r="K286" s="19"/>
      <c r="L286" s="19"/>
      <c r="M286" s="19"/>
      <c r="N286" s="321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2:28">
      <c r="B287" s="320" t="s">
        <v>210</v>
      </c>
      <c r="C287" s="19">
        <f>R74</f>
        <v>0.48613064000000006</v>
      </c>
      <c r="D287" s="19">
        <f>S74</f>
        <v>0.73163064</v>
      </c>
      <c r="E287" s="19">
        <f t="shared" si="33"/>
        <v>0.97713063999999994</v>
      </c>
      <c r="F287" s="19">
        <f t="shared" si="33"/>
        <v>1.22263064</v>
      </c>
      <c r="G287" s="19">
        <f t="shared" si="34"/>
        <v>1.46813064</v>
      </c>
      <c r="H287" s="19">
        <f t="shared" si="34"/>
        <v>1.7136306399999999</v>
      </c>
      <c r="I287" s="19">
        <f t="shared" si="35"/>
        <v>1.9591306399999999</v>
      </c>
      <c r="J287" s="19">
        <f t="shared" si="35"/>
        <v>2.20463064</v>
      </c>
      <c r="K287" s="19"/>
      <c r="L287" s="19"/>
      <c r="M287" s="19"/>
      <c r="N287" s="321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2:28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321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2:28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321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2:28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321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2:28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321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2:28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321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2:28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321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2:28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321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2:28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321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2:28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321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2:28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321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2:28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321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2:28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321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2:28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321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2:28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321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2:28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321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2:28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321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2:28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321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2:28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321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2:28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321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2:28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321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2:28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321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2:28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321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2:28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321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2:28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321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2:28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321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2:28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321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2:28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321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2:28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321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2:28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321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2:28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321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2:28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321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2:28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321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2:28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321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2:28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321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2:28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321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2:28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321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2:28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321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2:28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321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2:28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321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2:28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321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2:28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321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2:28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2:28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2:28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2:28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2:28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2:28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2:28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2:28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2:28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2:28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2:28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2:28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2:28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2:28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2:28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2:28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2:28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2:28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2:28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2:28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2:28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2:28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2:28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2:28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2:15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2:15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2:15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2:15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2:15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2:15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2:15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2:15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2:15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2:15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2:15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2:15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2:15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2:15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2:15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2:15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2:15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2:15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2:15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2:15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2:15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2:15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2:15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2:15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2:15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2:15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2:15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2:15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2:15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2:15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2:15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  <row r="384" spans="2:15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</row>
    <row r="385" spans="2:15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</row>
    <row r="386" spans="2:15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</row>
    <row r="387" spans="2:15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</row>
    <row r="388" spans="2:15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</row>
    <row r="389" spans="2:15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</row>
    <row r="390" spans="2:15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</row>
    <row r="391" spans="2:15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</row>
    <row r="392" spans="2:15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</row>
    <row r="393" spans="2:15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</row>
    <row r="394" spans="2:15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</row>
    <row r="395" spans="2:15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</row>
    <row r="396" spans="2:15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</row>
    <row r="397" spans="2:15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</row>
    <row r="398" spans="2:15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</row>
    <row r="399" spans="2:15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</row>
    <row r="400" spans="2:15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</row>
    <row r="401" spans="2:15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</row>
    <row r="402" spans="2:15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</row>
    <row r="403" spans="2:15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</row>
    <row r="404" spans="2:15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</row>
    <row r="405" spans="2:15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</row>
    <row r="406" spans="2:15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</row>
    <row r="407" spans="2:15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</row>
    <row r="408" spans="2:15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</row>
    <row r="409" spans="2:15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</row>
    <row r="410" spans="2:15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2:15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</row>
    <row r="412" spans="2:15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</row>
    <row r="413" spans="2:15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</row>
    <row r="414" spans="2:15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</row>
    <row r="415" spans="2:15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</row>
    <row r="416" spans="2:15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</row>
    <row r="417" spans="2:15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</row>
    <row r="418" spans="2:15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</row>
    <row r="419" spans="2:15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</row>
    <row r="420" spans="2:15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2:15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</row>
  </sheetData>
  <mergeCells count="22">
    <mergeCell ref="F185:F186"/>
    <mergeCell ref="L185:L186"/>
    <mergeCell ref="B12:B20"/>
    <mergeCell ref="F25:F26"/>
    <mergeCell ref="L25:L26"/>
    <mergeCell ref="F78:F79"/>
    <mergeCell ref="L78:L79"/>
    <mergeCell ref="F131:F132"/>
    <mergeCell ref="L131:L132"/>
    <mergeCell ref="C16:D17"/>
    <mergeCell ref="E16:H17"/>
    <mergeCell ref="I16:I17"/>
    <mergeCell ref="J16:J17"/>
    <mergeCell ref="C19:D20"/>
    <mergeCell ref="E19:H20"/>
    <mergeCell ref="I19:I20"/>
    <mergeCell ref="L6:L7"/>
    <mergeCell ref="E1:H1"/>
    <mergeCell ref="B3:B9"/>
    <mergeCell ref="I6:I7"/>
    <mergeCell ref="J6:J7"/>
    <mergeCell ref="K6:K7"/>
  </mergeCells>
  <dataValidations count="1">
    <dataValidation type="whole" allowBlank="1" showInputMessage="1" showErrorMessage="1" sqref="E183 E129 E23 E76">
      <formula1>1</formula1>
      <formula2>10</formula2>
    </dataValidation>
  </dataValidation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497"/>
  <sheetViews>
    <sheetView tabSelected="1" zoomScale="57" zoomScaleNormal="57" workbookViewId="0">
      <selection activeCell="E23" sqref="E23"/>
    </sheetView>
  </sheetViews>
  <sheetFormatPr defaultRowHeight="15"/>
  <cols>
    <col min="1" max="1" width="9.140625" style="19"/>
    <col min="2" max="2" width="13.85546875" customWidth="1"/>
    <col min="9" max="9" width="15.28515625" customWidth="1"/>
    <col min="10" max="10" width="16.85546875" customWidth="1"/>
    <col min="11" max="11" width="9.5703125" bestFit="1" customWidth="1"/>
    <col min="12" max="12" width="15.42578125" customWidth="1"/>
    <col min="13" max="13" width="11.7109375" customWidth="1"/>
    <col min="15" max="15" width="17.42578125" customWidth="1"/>
    <col min="16" max="17" width="9.140625" style="19"/>
    <col min="18" max="18" width="16.85546875" style="19" customWidth="1"/>
    <col min="19" max="19" width="18.28515625" style="19" customWidth="1"/>
    <col min="20" max="21" width="9.140625" style="19"/>
    <col min="22" max="22" width="13.85546875" style="19" customWidth="1"/>
    <col min="23" max="33" width="9.140625" style="19"/>
  </cols>
  <sheetData>
    <row r="1" spans="1:33" ht="15" customHeight="1">
      <c r="A1" s="322"/>
      <c r="B1" s="166" t="s">
        <v>27</v>
      </c>
      <c r="C1" s="167" t="s">
        <v>28</v>
      </c>
      <c r="D1" s="168"/>
      <c r="E1" s="421"/>
      <c r="F1" s="422"/>
      <c r="G1" s="422"/>
      <c r="H1" s="423"/>
      <c r="I1" s="285" t="s">
        <v>136</v>
      </c>
      <c r="J1" s="169" t="s">
        <v>145</v>
      </c>
      <c r="K1" s="169" t="s">
        <v>149</v>
      </c>
      <c r="L1" s="222" t="s">
        <v>212</v>
      </c>
      <c r="M1" s="2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33" ht="15.75" thickBot="1">
      <c r="A2" s="322"/>
      <c r="B2" s="170"/>
      <c r="C2" s="171"/>
      <c r="D2" s="172"/>
      <c r="E2" s="173"/>
      <c r="F2" s="173"/>
      <c r="G2" s="173"/>
      <c r="H2" s="173"/>
      <c r="I2" s="174" t="s">
        <v>137</v>
      </c>
      <c r="J2" s="175" t="s">
        <v>21</v>
      </c>
      <c r="K2" s="175" t="s">
        <v>148</v>
      </c>
      <c r="L2" s="175" t="s">
        <v>148</v>
      </c>
      <c r="M2" s="175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</row>
    <row r="3" spans="1:33">
      <c r="A3" s="322"/>
      <c r="B3" s="430" t="s">
        <v>146</v>
      </c>
      <c r="C3" s="257" t="s">
        <v>30</v>
      </c>
      <c r="D3" s="209"/>
      <c r="E3" s="208"/>
      <c r="F3" s="208"/>
      <c r="G3" s="258"/>
      <c r="H3" s="258"/>
      <c r="I3" s="259"/>
      <c r="J3" s="260"/>
      <c r="K3" s="261">
        <v>1</v>
      </c>
      <c r="L3" s="261">
        <f>K3</f>
        <v>1</v>
      </c>
      <c r="M3" s="261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</row>
    <row r="4" spans="1:33">
      <c r="A4" s="322"/>
      <c r="B4" s="431"/>
      <c r="C4" s="237" t="s">
        <v>160</v>
      </c>
      <c r="D4" s="233"/>
      <c r="E4" s="196"/>
      <c r="F4" s="196"/>
      <c r="G4" s="234"/>
      <c r="H4" s="234"/>
      <c r="I4" s="255"/>
      <c r="J4" s="250">
        <f>K4*0.333</f>
        <v>0.49950000000000006</v>
      </c>
      <c r="K4" s="235">
        <v>1.5</v>
      </c>
      <c r="L4" s="235">
        <f>J4/0.5</f>
        <v>0.99900000000000011</v>
      </c>
      <c r="M4" s="235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</row>
    <row r="5" spans="1:33" s="224" customFormat="1" ht="16.5" customHeight="1">
      <c r="A5" s="322"/>
      <c r="B5" s="431"/>
      <c r="C5" s="177" t="s">
        <v>20</v>
      </c>
      <c r="D5" s="209"/>
      <c r="E5" s="208"/>
      <c r="F5" s="208"/>
      <c r="G5" s="258"/>
      <c r="H5" s="258"/>
      <c r="I5" s="262"/>
      <c r="J5" s="263">
        <f>'kWh per year'!C5/365</f>
        <v>0.79780821917808231</v>
      </c>
      <c r="K5" s="264"/>
      <c r="L5" s="264">
        <f>J5/0.5</f>
        <v>1.5956164383561646</v>
      </c>
      <c r="M5" s="264"/>
      <c r="N5" s="324"/>
      <c r="O5" s="325"/>
      <c r="P5" s="324"/>
      <c r="Q5" s="324"/>
      <c r="R5" s="324"/>
      <c r="S5" s="326"/>
      <c r="T5" s="324"/>
      <c r="U5" s="324"/>
      <c r="V5" s="324"/>
      <c r="W5" s="324"/>
      <c r="X5" s="324"/>
      <c r="Y5" s="324"/>
      <c r="Z5" s="327"/>
      <c r="AA5" s="327"/>
      <c r="AB5" s="327"/>
      <c r="AC5" s="327"/>
      <c r="AD5" s="327"/>
      <c r="AE5" s="327"/>
      <c r="AF5" s="327"/>
      <c r="AG5" s="327"/>
    </row>
    <row r="6" spans="1:33">
      <c r="A6" s="322"/>
      <c r="B6" s="431"/>
      <c r="C6" s="243" t="s">
        <v>32</v>
      </c>
      <c r="D6" s="244"/>
      <c r="E6" s="245"/>
      <c r="F6" s="245"/>
      <c r="G6" s="246"/>
      <c r="H6" s="246"/>
      <c r="I6" s="426">
        <f>'kWh per year'!C3/365</f>
        <v>0.72332054794520551</v>
      </c>
      <c r="J6" s="416">
        <f>I6/12</f>
        <v>6.0276712328767128E-2</v>
      </c>
      <c r="K6" s="416"/>
      <c r="L6" s="416">
        <f>J6/0.5</f>
        <v>0.12055342465753426</v>
      </c>
      <c r="M6" s="247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</row>
    <row r="7" spans="1:33">
      <c r="A7" s="322"/>
      <c r="B7" s="431"/>
      <c r="C7" s="248"/>
      <c r="D7" s="238"/>
      <c r="E7" s="239"/>
      <c r="F7" s="239"/>
      <c r="G7" s="240"/>
      <c r="H7" s="240"/>
      <c r="I7" s="427"/>
      <c r="J7" s="417"/>
      <c r="K7" s="417"/>
      <c r="L7" s="417"/>
      <c r="M7" s="249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33">
      <c r="A8" s="322"/>
      <c r="B8" s="431"/>
      <c r="C8" s="178" t="s">
        <v>33</v>
      </c>
      <c r="D8" s="265"/>
      <c r="E8" s="266"/>
      <c r="F8" s="266"/>
      <c r="G8" s="267"/>
      <c r="H8" s="267"/>
      <c r="I8" s="268">
        <f>'kWh per year'!C6/365</f>
        <v>0.16126128000000001</v>
      </c>
      <c r="J8" s="269">
        <f>I8/4</f>
        <v>4.0315320000000002E-2</v>
      </c>
      <c r="K8" s="269"/>
      <c r="L8" s="269">
        <f>J8/0.5</f>
        <v>8.0630640000000003E-2</v>
      </c>
      <c r="M8" s="269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33">
      <c r="A9" s="322"/>
      <c r="B9" s="431"/>
      <c r="C9" s="243" t="s">
        <v>34</v>
      </c>
      <c r="D9" s="244"/>
      <c r="E9" s="245"/>
      <c r="F9" s="245"/>
      <c r="G9" s="246"/>
      <c r="H9" s="246"/>
      <c r="I9" s="241">
        <f>'kWh per year'!C4/365</f>
        <v>0.7978082191780822</v>
      </c>
      <c r="J9" s="236">
        <f>'EU energy label'!J26</f>
        <v>0.8</v>
      </c>
      <c r="K9" s="236"/>
      <c r="L9" s="236">
        <v>0.69</v>
      </c>
      <c r="M9" s="236" t="s">
        <v>211</v>
      </c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</row>
    <row r="10" spans="1:33">
      <c r="A10" s="322"/>
      <c r="B10" s="286"/>
      <c r="C10" s="248"/>
      <c r="D10" s="238"/>
      <c r="E10" s="239"/>
      <c r="F10" s="239"/>
      <c r="G10" s="240"/>
      <c r="H10" s="240"/>
      <c r="I10" s="253"/>
      <c r="J10" s="256"/>
      <c r="K10" s="256"/>
      <c r="L10" s="301">
        <v>0.8</v>
      </c>
      <c r="M10" s="240" t="s">
        <v>162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</row>
    <row r="11" spans="1:33">
      <c r="A11" s="322"/>
      <c r="B11" s="286"/>
      <c r="C11" s="179" t="s">
        <v>31</v>
      </c>
      <c r="D11" s="291"/>
      <c r="E11" s="292"/>
      <c r="F11" s="292"/>
      <c r="G11" s="293"/>
      <c r="H11" s="293"/>
      <c r="I11" s="294"/>
      <c r="J11" s="295">
        <f>'EU energy label'!I61</f>
        <v>0.94499999999999995</v>
      </c>
      <c r="K11" s="295"/>
      <c r="L11" s="295">
        <f>J11/0.5</f>
        <v>1.89</v>
      </c>
      <c r="M11" s="296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</row>
    <row r="12" spans="1:33">
      <c r="A12" s="323"/>
      <c r="B12" s="418" t="s">
        <v>147</v>
      </c>
      <c r="C12" s="194" t="s">
        <v>35</v>
      </c>
      <c r="D12" s="225"/>
      <c r="E12" s="270"/>
      <c r="F12" s="270"/>
      <c r="G12" s="271"/>
      <c r="H12" s="271"/>
      <c r="I12" s="272">
        <f>'kWh per year'!C8/365</f>
        <v>0.54849315068493154</v>
      </c>
      <c r="J12" s="273">
        <f>'EU energy label'!B61</f>
        <v>0.11</v>
      </c>
      <c r="K12" s="273"/>
      <c r="L12" s="273"/>
      <c r="M12" s="358"/>
      <c r="N12" s="19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</row>
    <row r="13" spans="1:33">
      <c r="A13" s="322"/>
      <c r="B13" s="419"/>
      <c r="C13" s="203"/>
      <c r="D13" s="274"/>
      <c r="E13" s="203"/>
      <c r="F13" s="203"/>
      <c r="G13" s="275"/>
      <c r="H13" s="275"/>
      <c r="I13" s="205"/>
      <c r="J13" s="276"/>
      <c r="K13" s="276"/>
      <c r="L13" s="277">
        <f>J12/0.5</f>
        <v>0.22</v>
      </c>
      <c r="M13" s="278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</row>
    <row r="14" spans="1:33">
      <c r="A14" s="322"/>
      <c r="B14" s="419"/>
      <c r="C14" s="243" t="s">
        <v>36</v>
      </c>
      <c r="D14" s="244"/>
      <c r="E14" s="245"/>
      <c r="F14" s="245"/>
      <c r="G14" s="246"/>
      <c r="H14" s="246"/>
      <c r="I14" s="254">
        <f>'EU energy label'!D95</f>
        <v>0.15342465753424658</v>
      </c>
      <c r="J14" s="242"/>
      <c r="K14" s="242">
        <v>2.5499999999999998E-2</v>
      </c>
      <c r="L14" s="242"/>
      <c r="M14" s="24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</row>
    <row r="15" spans="1:33">
      <c r="A15" s="322"/>
      <c r="B15" s="419"/>
      <c r="C15" s="248"/>
      <c r="D15" s="238"/>
      <c r="E15" s="239"/>
      <c r="F15" s="239"/>
      <c r="G15" s="240"/>
      <c r="H15" s="240"/>
      <c r="I15" s="253"/>
      <c r="J15" s="251"/>
      <c r="K15" s="364"/>
      <c r="L15" s="364">
        <f>K14</f>
        <v>2.5499999999999998E-2</v>
      </c>
      <c r="M15" s="364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</row>
    <row r="16" spans="1:33">
      <c r="A16" s="322"/>
      <c r="B16" s="419"/>
      <c r="C16" s="432" t="s">
        <v>141</v>
      </c>
      <c r="D16" s="433"/>
      <c r="E16" s="408"/>
      <c r="F16" s="409"/>
      <c r="G16" s="409"/>
      <c r="H16" s="410"/>
      <c r="I16" s="409"/>
      <c r="J16" s="390"/>
      <c r="K16" s="367"/>
      <c r="L16" s="367"/>
      <c r="M16" s="367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</row>
    <row r="17" spans="1:34">
      <c r="A17" s="322"/>
      <c r="B17" s="419"/>
      <c r="C17" s="434"/>
      <c r="D17" s="435"/>
      <c r="E17" s="411"/>
      <c r="F17" s="412"/>
      <c r="G17" s="412"/>
      <c r="H17" s="413"/>
      <c r="I17" s="412"/>
      <c r="J17" s="391"/>
      <c r="K17" s="357">
        <v>1.6</v>
      </c>
      <c r="L17" s="357">
        <f>K17</f>
        <v>1.6</v>
      </c>
      <c r="M17" s="368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</row>
    <row r="18" spans="1:34">
      <c r="A18" s="322"/>
      <c r="B18" s="419"/>
      <c r="C18" s="279" t="s">
        <v>140</v>
      </c>
      <c r="D18" s="280"/>
      <c r="E18" s="281"/>
      <c r="F18" s="281"/>
      <c r="G18" s="282"/>
      <c r="H18" s="282"/>
      <c r="I18" s="283"/>
      <c r="J18" s="360">
        <v>1.2E-2</v>
      </c>
      <c r="K18" s="284"/>
      <c r="L18" s="366">
        <f>J18/3/2</f>
        <v>2E-3</v>
      </c>
      <c r="M18" s="365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</row>
    <row r="19" spans="1:34">
      <c r="A19" s="322"/>
      <c r="B19" s="419"/>
      <c r="C19" s="392" t="s">
        <v>159</v>
      </c>
      <c r="D19" s="393"/>
      <c r="E19" s="396"/>
      <c r="F19" s="397"/>
      <c r="G19" s="397"/>
      <c r="H19" s="436"/>
      <c r="I19" s="438"/>
      <c r="J19" s="356">
        <f>K19*0.25</f>
        <v>0.27500000000000002</v>
      </c>
      <c r="K19" s="356">
        <v>1.1000000000000001</v>
      </c>
      <c r="L19" s="356">
        <f>J19/0.5</f>
        <v>0.55000000000000004</v>
      </c>
      <c r="M19" s="356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34">
      <c r="A20" s="322"/>
      <c r="B20" s="420"/>
      <c r="C20" s="394"/>
      <c r="D20" s="395"/>
      <c r="E20" s="398"/>
      <c r="F20" s="399"/>
      <c r="G20" s="399"/>
      <c r="H20" s="437"/>
      <c r="I20" s="439"/>
      <c r="J20" s="180"/>
      <c r="K20" s="219"/>
      <c r="L20" s="219"/>
      <c r="M20" s="357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34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</row>
    <row r="22" spans="1:34">
      <c r="A22" s="322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 t="s">
        <v>214</v>
      </c>
      <c r="S22" s="322" t="s">
        <v>213</v>
      </c>
      <c r="T22" s="322"/>
      <c r="U22" s="322"/>
      <c r="V22" s="322"/>
      <c r="W22" s="322"/>
      <c r="X22" s="322"/>
      <c r="Y22" s="322"/>
    </row>
    <row r="23" spans="1:34">
      <c r="A23" s="322"/>
      <c r="B23" s="322"/>
      <c r="C23" s="322"/>
      <c r="D23" s="322"/>
      <c r="E23" s="369">
        <v>1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34" ht="15" customHeight="1">
      <c r="A24" s="322"/>
      <c r="B24" s="330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>
        <v>1</v>
      </c>
      <c r="S24" s="322">
        <v>2</v>
      </c>
      <c r="T24" s="322"/>
      <c r="U24" s="321"/>
      <c r="V24" s="321"/>
      <c r="W24" s="321"/>
      <c r="X24" s="321"/>
      <c r="Y24" s="440"/>
      <c r="Z24" s="321"/>
      <c r="AA24" s="321"/>
      <c r="AB24" s="321"/>
      <c r="AC24" s="321"/>
      <c r="AD24" s="321"/>
      <c r="AE24" s="440"/>
      <c r="AF24" s="321"/>
      <c r="AG24" s="321"/>
      <c r="AH24" s="297"/>
    </row>
    <row r="25" spans="1:34">
      <c r="A25" s="322"/>
      <c r="B25" s="181" t="s">
        <v>37</v>
      </c>
      <c r="C25" s="210" t="s">
        <v>38</v>
      </c>
      <c r="D25" s="182" t="s">
        <v>39</v>
      </c>
      <c r="E25" s="287" t="s">
        <v>40</v>
      </c>
      <c r="F25" s="400" t="s">
        <v>142</v>
      </c>
      <c r="G25" s="182" t="s">
        <v>33</v>
      </c>
      <c r="H25" s="182" t="s">
        <v>41</v>
      </c>
      <c r="I25" s="183" t="s">
        <v>42</v>
      </c>
      <c r="J25" s="184" t="s">
        <v>43</v>
      </c>
      <c r="K25" s="183" t="s">
        <v>143</v>
      </c>
      <c r="L25" s="402" t="s">
        <v>144</v>
      </c>
      <c r="M25" s="206" t="s">
        <v>139</v>
      </c>
      <c r="N25" s="184" t="s">
        <v>157</v>
      </c>
      <c r="O25" s="215" t="s">
        <v>158</v>
      </c>
      <c r="P25" s="321"/>
      <c r="Q25" s="322"/>
      <c r="R25" s="322"/>
      <c r="S25" s="322"/>
      <c r="T25" s="322"/>
      <c r="U25" s="321"/>
      <c r="V25" s="321"/>
      <c r="W25" s="321"/>
      <c r="X25" s="321"/>
      <c r="Y25" s="440"/>
      <c r="Z25" s="321"/>
      <c r="AA25" s="321"/>
      <c r="AB25" s="321"/>
      <c r="AC25" s="321"/>
      <c r="AD25" s="321"/>
      <c r="AE25" s="440"/>
      <c r="AF25" s="321"/>
      <c r="AG25" s="321"/>
      <c r="AH25" s="297"/>
    </row>
    <row r="26" spans="1:34">
      <c r="A26" s="322"/>
      <c r="B26" s="185"/>
      <c r="C26" s="211"/>
      <c r="D26" s="186"/>
      <c r="E26" s="288" t="s">
        <v>39</v>
      </c>
      <c r="F26" s="401"/>
      <c r="G26" s="186"/>
      <c r="H26" s="186"/>
      <c r="I26" s="187"/>
      <c r="J26" s="188"/>
      <c r="K26" s="187"/>
      <c r="L26" s="403"/>
      <c r="M26" s="207"/>
      <c r="N26" s="188"/>
      <c r="O26" s="216"/>
      <c r="P26" s="321"/>
      <c r="Q26" s="322"/>
      <c r="R26" s="322"/>
      <c r="S26" s="322"/>
      <c r="T26" s="322"/>
      <c r="U26" s="321"/>
      <c r="V26" s="196"/>
      <c r="W26" s="196"/>
      <c r="X26" s="331"/>
      <c r="Y26" s="332"/>
      <c r="Z26" s="196"/>
      <c r="AA26" s="331"/>
      <c r="AB26" s="196"/>
      <c r="AC26" s="196"/>
      <c r="AD26" s="196"/>
      <c r="AE26" s="196"/>
      <c r="AF26" s="196"/>
      <c r="AG26" s="196"/>
      <c r="AH26" s="176"/>
    </row>
    <row r="27" spans="1:34">
      <c r="A27" s="322"/>
      <c r="B27" s="189" t="s">
        <v>163</v>
      </c>
      <c r="C27" s="212"/>
      <c r="D27" s="190">
        <v>0</v>
      </c>
      <c r="E27" s="289"/>
      <c r="F27" s="192">
        <f>$L$6</f>
        <v>0.12055342465753426</v>
      </c>
      <c r="G27" s="190"/>
      <c r="H27" s="193"/>
      <c r="I27" s="194"/>
      <c r="J27" s="195"/>
      <c r="K27" s="194"/>
      <c r="L27" s="195"/>
      <c r="M27" s="208"/>
      <c r="N27" s="195"/>
      <c r="O27" s="217"/>
      <c r="P27" s="196"/>
      <c r="Q27" s="322"/>
      <c r="R27" s="322">
        <f>SUM(C27:O27)</f>
        <v>0.12055342465753426</v>
      </c>
      <c r="S27" s="322">
        <f t="shared" ref="S27:S74" si="0">(E27+C27+O27+D27+F27+G27+H27++M27)+($S$24*(N27+I27+J27+L27)+K27)</f>
        <v>0.12055342465753426</v>
      </c>
      <c r="T27" s="322"/>
      <c r="U27" s="321"/>
      <c r="V27" s="196"/>
      <c r="W27" s="196"/>
      <c r="X27" s="331"/>
      <c r="Y27" s="332"/>
      <c r="Z27" s="196"/>
      <c r="AA27" s="331"/>
      <c r="AB27" s="196"/>
      <c r="AC27" s="196"/>
      <c r="AD27" s="196"/>
      <c r="AE27" s="196"/>
      <c r="AF27" s="196"/>
      <c r="AG27" s="196"/>
      <c r="AH27" s="176"/>
    </row>
    <row r="28" spans="1:34">
      <c r="A28" s="322"/>
      <c r="B28" s="189" t="s">
        <v>164</v>
      </c>
      <c r="C28" s="212"/>
      <c r="D28" s="190">
        <v>0</v>
      </c>
      <c r="E28" s="289"/>
      <c r="F28" s="192"/>
      <c r="G28" s="190"/>
      <c r="H28" s="193"/>
      <c r="I28" s="194"/>
      <c r="J28" s="195"/>
      <c r="K28" s="194"/>
      <c r="L28" s="195"/>
      <c r="M28" s="208"/>
      <c r="N28" s="195"/>
      <c r="O28" s="217"/>
      <c r="P28" s="196"/>
      <c r="Q28" s="322"/>
      <c r="R28" s="322">
        <f t="shared" ref="R28:R74" si="1">SUM(C28:O28)</f>
        <v>0</v>
      </c>
      <c r="S28" s="322">
        <f t="shared" si="0"/>
        <v>0</v>
      </c>
      <c r="T28" s="322"/>
      <c r="U28" s="321"/>
      <c r="V28" s="196"/>
      <c r="W28" s="196"/>
      <c r="X28" s="331"/>
      <c r="Y28" s="332"/>
      <c r="Z28" s="196"/>
      <c r="AA28" s="331"/>
      <c r="AB28" s="196"/>
      <c r="AC28" s="196"/>
      <c r="AD28" s="196"/>
      <c r="AE28" s="196"/>
      <c r="AF28" s="196"/>
      <c r="AG28" s="196"/>
      <c r="AH28" s="176"/>
    </row>
    <row r="29" spans="1:34">
      <c r="A29" s="322"/>
      <c r="B29" s="189" t="s">
        <v>165</v>
      </c>
      <c r="C29" s="212"/>
      <c r="D29" s="190">
        <v>0</v>
      </c>
      <c r="E29" s="289"/>
      <c r="F29" s="192">
        <f>$L$6</f>
        <v>0.12055342465753426</v>
      </c>
      <c r="G29" s="190"/>
      <c r="H29" s="193"/>
      <c r="I29" s="194"/>
      <c r="J29" s="195"/>
      <c r="K29" s="194"/>
      <c r="L29" s="195"/>
      <c r="M29" s="208"/>
      <c r="N29" s="195"/>
      <c r="O29" s="217"/>
      <c r="P29" s="196"/>
      <c r="Q29" s="322"/>
      <c r="R29" s="322">
        <f t="shared" si="1"/>
        <v>0.12055342465753426</v>
      </c>
      <c r="S29" s="322">
        <f t="shared" si="0"/>
        <v>0.12055342465753426</v>
      </c>
      <c r="T29" s="322"/>
      <c r="U29" s="321"/>
      <c r="V29" s="196"/>
      <c r="W29" s="196"/>
      <c r="X29" s="331"/>
      <c r="Y29" s="332"/>
      <c r="Z29" s="196"/>
      <c r="AA29" s="331"/>
      <c r="AB29" s="196"/>
      <c r="AC29" s="196"/>
      <c r="AD29" s="196"/>
      <c r="AE29" s="196"/>
      <c r="AF29" s="196"/>
      <c r="AG29" s="196"/>
      <c r="AH29" s="176"/>
    </row>
    <row r="30" spans="1:34">
      <c r="A30" s="322"/>
      <c r="B30" s="189" t="s">
        <v>166</v>
      </c>
      <c r="C30" s="212"/>
      <c r="D30" s="190">
        <v>0</v>
      </c>
      <c r="E30" s="289"/>
      <c r="F30" s="192"/>
      <c r="G30" s="190"/>
      <c r="H30" s="193"/>
      <c r="I30" s="194"/>
      <c r="J30" s="195"/>
      <c r="K30" s="194"/>
      <c r="L30" s="195"/>
      <c r="M30" s="208"/>
      <c r="N30" s="195"/>
      <c r="O30" s="217"/>
      <c r="P30" s="196"/>
      <c r="Q30" s="322"/>
      <c r="R30" s="322">
        <f t="shared" si="1"/>
        <v>0</v>
      </c>
      <c r="S30" s="322">
        <f t="shared" si="0"/>
        <v>0</v>
      </c>
      <c r="T30" s="322"/>
      <c r="U30" s="321"/>
      <c r="V30" s="196"/>
      <c r="W30" s="196"/>
      <c r="X30" s="331"/>
      <c r="Y30" s="332"/>
      <c r="Z30" s="196"/>
      <c r="AA30" s="331"/>
      <c r="AB30" s="196"/>
      <c r="AC30" s="333"/>
      <c r="AD30" s="196"/>
      <c r="AE30" s="196"/>
      <c r="AF30" s="196"/>
      <c r="AG30" s="196"/>
      <c r="AH30" s="176"/>
    </row>
    <row r="31" spans="1:34">
      <c r="A31" s="322"/>
      <c r="B31" s="189" t="s">
        <v>167</v>
      </c>
      <c r="C31" s="212"/>
      <c r="D31" s="190">
        <v>0</v>
      </c>
      <c r="E31" s="289"/>
      <c r="F31" s="192">
        <f>$L$6</f>
        <v>0.12055342465753426</v>
      </c>
      <c r="G31" s="190"/>
      <c r="H31" s="193"/>
      <c r="I31" s="194"/>
      <c r="J31" s="197"/>
      <c r="K31" s="194"/>
      <c r="L31" s="195"/>
      <c r="M31" s="208"/>
      <c r="N31" s="195"/>
      <c r="O31" s="217"/>
      <c r="P31" s="196"/>
      <c r="Q31" s="322"/>
      <c r="R31" s="322">
        <f t="shared" si="1"/>
        <v>0.12055342465753426</v>
      </c>
      <c r="S31" s="322">
        <f t="shared" si="0"/>
        <v>0.12055342465753426</v>
      </c>
      <c r="T31" s="322"/>
      <c r="U31" s="321"/>
      <c r="V31" s="196"/>
      <c r="W31" s="196"/>
      <c r="X31" s="331"/>
      <c r="Y31" s="332"/>
      <c r="Z31" s="196"/>
      <c r="AA31" s="331"/>
      <c r="AB31" s="196"/>
      <c r="AC31" s="196"/>
      <c r="AD31" s="196"/>
      <c r="AE31" s="196"/>
      <c r="AF31" s="196"/>
      <c r="AG31" s="196"/>
      <c r="AH31" s="176"/>
    </row>
    <row r="32" spans="1:34">
      <c r="A32" s="322"/>
      <c r="B32" s="189" t="s">
        <v>168</v>
      </c>
      <c r="C32" s="212"/>
      <c r="D32" s="190">
        <v>0</v>
      </c>
      <c r="E32" s="289"/>
      <c r="F32" s="192"/>
      <c r="G32" s="190"/>
      <c r="H32" s="193"/>
      <c r="I32" s="194"/>
      <c r="J32" s="195"/>
      <c r="K32" s="194"/>
      <c r="L32" s="195"/>
      <c r="M32" s="208"/>
      <c r="N32" s="195"/>
      <c r="O32" s="217"/>
      <c r="P32" s="196"/>
      <c r="Q32" s="322"/>
      <c r="R32" s="322">
        <f t="shared" si="1"/>
        <v>0</v>
      </c>
      <c r="S32" s="322">
        <f t="shared" si="0"/>
        <v>0</v>
      </c>
      <c r="T32" s="322"/>
      <c r="U32" s="321"/>
      <c r="V32" s="331"/>
      <c r="W32" s="196"/>
      <c r="X32" s="331"/>
      <c r="Y32" s="332"/>
      <c r="Z32" s="196"/>
      <c r="AA32" s="331"/>
      <c r="AB32" s="196"/>
      <c r="AC32" s="196"/>
      <c r="AD32" s="196"/>
      <c r="AE32" s="196"/>
      <c r="AF32" s="196"/>
      <c r="AG32" s="196"/>
      <c r="AH32" s="176"/>
    </row>
    <row r="33" spans="1:34">
      <c r="A33" s="322"/>
      <c r="B33" s="189" t="s">
        <v>169</v>
      </c>
      <c r="C33" s="212"/>
      <c r="D33" s="190">
        <v>0</v>
      </c>
      <c r="E33" s="289"/>
      <c r="F33" s="192">
        <f>$L$6</f>
        <v>0.12055342465753426</v>
      </c>
      <c r="G33" s="190"/>
      <c r="H33" s="193"/>
      <c r="I33" s="194"/>
      <c r="J33" s="195"/>
      <c r="K33" s="194"/>
      <c r="L33" s="195"/>
      <c r="M33" s="208"/>
      <c r="N33" s="195"/>
      <c r="O33" s="217"/>
      <c r="P33" s="196"/>
      <c r="Q33" s="322"/>
      <c r="R33" s="322">
        <f t="shared" si="1"/>
        <v>0.12055342465753426</v>
      </c>
      <c r="S33" s="322">
        <f t="shared" si="0"/>
        <v>0.12055342465753426</v>
      </c>
      <c r="T33" s="322"/>
      <c r="U33" s="321"/>
      <c r="V33" s="331"/>
      <c r="W33" s="196"/>
      <c r="X33" s="331"/>
      <c r="Y33" s="332"/>
      <c r="Z33" s="332"/>
      <c r="AA33" s="331"/>
      <c r="AB33" s="332"/>
      <c r="AC33" s="333"/>
      <c r="AD33" s="196"/>
      <c r="AE33" s="196"/>
      <c r="AF33" s="196"/>
      <c r="AG33" s="196"/>
      <c r="AH33" s="176"/>
    </row>
    <row r="34" spans="1:34">
      <c r="A34" s="322"/>
      <c r="B34" s="189" t="s">
        <v>170</v>
      </c>
      <c r="C34" s="212"/>
      <c r="D34" s="190">
        <v>0</v>
      </c>
      <c r="E34" s="289"/>
      <c r="F34" s="192"/>
      <c r="G34" s="192"/>
      <c r="H34" s="193"/>
      <c r="I34" s="198"/>
      <c r="J34" s="197"/>
      <c r="K34" s="194"/>
      <c r="L34" s="195"/>
      <c r="M34" s="190"/>
      <c r="N34" s="225"/>
      <c r="O34" s="217"/>
      <c r="P34" s="196"/>
      <c r="Q34" s="322"/>
      <c r="R34" s="322">
        <f t="shared" si="1"/>
        <v>0</v>
      </c>
      <c r="S34" s="322">
        <f t="shared" si="0"/>
        <v>0</v>
      </c>
      <c r="T34" s="322"/>
      <c r="U34" s="321"/>
      <c r="V34" s="331"/>
      <c r="W34" s="196"/>
      <c r="X34" s="331"/>
      <c r="Y34" s="332"/>
      <c r="Z34" s="332"/>
      <c r="AA34" s="331"/>
      <c r="AB34" s="196"/>
      <c r="AC34" s="333"/>
      <c r="AD34" s="196"/>
      <c r="AE34" s="196"/>
      <c r="AF34" s="196"/>
      <c r="AG34" s="196"/>
      <c r="AH34" s="176"/>
    </row>
    <row r="35" spans="1:34">
      <c r="A35" s="322"/>
      <c r="B35" s="189" t="s">
        <v>171</v>
      </c>
      <c r="C35" s="212"/>
      <c r="D35" s="190">
        <v>0</v>
      </c>
      <c r="E35" s="289"/>
      <c r="F35" s="192">
        <f>$L$6</f>
        <v>0.12055342465753426</v>
      </c>
      <c r="G35" s="192"/>
      <c r="H35" s="193"/>
      <c r="I35" s="198"/>
      <c r="J35" s="197"/>
      <c r="K35" s="194"/>
      <c r="L35" s="195"/>
      <c r="M35" s="190"/>
      <c r="N35" s="191"/>
      <c r="O35" s="217"/>
      <c r="P35" s="196"/>
      <c r="Q35" s="322"/>
      <c r="R35" s="322">
        <f t="shared" si="1"/>
        <v>0.12055342465753426</v>
      </c>
      <c r="S35" s="322">
        <f t="shared" si="0"/>
        <v>0.12055342465753426</v>
      </c>
      <c r="T35" s="322"/>
      <c r="U35" s="321"/>
      <c r="V35" s="331"/>
      <c r="W35" s="196"/>
      <c r="X35" s="331"/>
      <c r="Y35" s="332"/>
      <c r="Z35" s="332"/>
      <c r="AA35" s="331"/>
      <c r="AB35" s="332"/>
      <c r="AC35" s="333"/>
      <c r="AD35" s="333"/>
      <c r="AE35" s="196"/>
      <c r="AF35" s="196"/>
      <c r="AG35" s="196"/>
      <c r="AH35" s="176"/>
    </row>
    <row r="36" spans="1:34">
      <c r="A36" s="322"/>
      <c r="B36" s="189" t="s">
        <v>172</v>
      </c>
      <c r="C36" s="212"/>
      <c r="D36" s="190">
        <v>0</v>
      </c>
      <c r="E36" s="289"/>
      <c r="F36" s="192"/>
      <c r="G36" s="192"/>
      <c r="H36" s="193"/>
      <c r="I36" s="198"/>
      <c r="J36" s="197"/>
      <c r="K36" s="200"/>
      <c r="L36" s="195"/>
      <c r="M36" s="190"/>
      <c r="N36" s="225"/>
      <c r="O36" s="217"/>
      <c r="P36" s="196"/>
      <c r="Q36" s="322"/>
      <c r="R36" s="322">
        <f t="shared" si="1"/>
        <v>0</v>
      </c>
      <c r="S36" s="322">
        <f t="shared" si="0"/>
        <v>0</v>
      </c>
      <c r="T36" s="322"/>
      <c r="U36" s="321"/>
      <c r="V36" s="331"/>
      <c r="W36" s="196"/>
      <c r="X36" s="331"/>
      <c r="Y36" s="332"/>
      <c r="Z36" s="332"/>
      <c r="AA36" s="331"/>
      <c r="AB36" s="196"/>
      <c r="AC36" s="333"/>
      <c r="AD36" s="333"/>
      <c r="AE36" s="196"/>
      <c r="AF36" s="196"/>
      <c r="AG36" s="196"/>
      <c r="AH36" s="176"/>
    </row>
    <row r="37" spans="1:34">
      <c r="A37" s="322"/>
      <c r="B37" s="189" t="s">
        <v>173</v>
      </c>
      <c r="C37" s="212"/>
      <c r="D37" s="190">
        <v>0</v>
      </c>
      <c r="E37" s="289"/>
      <c r="F37" s="192">
        <f>$L$6</f>
        <v>0.12055342465753426</v>
      </c>
      <c r="G37" s="192"/>
      <c r="H37" s="193"/>
      <c r="I37" s="194"/>
      <c r="J37" s="197"/>
      <c r="K37" s="200"/>
      <c r="L37" s="195"/>
      <c r="M37" s="190"/>
      <c r="N37" s="225"/>
      <c r="O37" s="217"/>
      <c r="P37" s="196"/>
      <c r="Q37" s="322"/>
      <c r="R37" s="322">
        <f t="shared" si="1"/>
        <v>0.12055342465753426</v>
      </c>
      <c r="S37" s="322">
        <f t="shared" si="0"/>
        <v>0.12055342465753426</v>
      </c>
      <c r="T37" s="322"/>
      <c r="U37" s="321"/>
      <c r="V37" s="331"/>
      <c r="W37" s="196"/>
      <c r="X37" s="331"/>
      <c r="Y37" s="332"/>
      <c r="Z37" s="332"/>
      <c r="AA37" s="331"/>
      <c r="AB37" s="196"/>
      <c r="AC37" s="333"/>
      <c r="AD37" s="333"/>
      <c r="AE37" s="196"/>
      <c r="AF37" s="196"/>
      <c r="AG37" s="196"/>
      <c r="AH37" s="176"/>
    </row>
    <row r="38" spans="1:34">
      <c r="A38" s="322"/>
      <c r="B38" s="189" t="s">
        <v>174</v>
      </c>
      <c r="C38" s="212"/>
      <c r="D38" s="190">
        <v>0</v>
      </c>
      <c r="E38" s="289"/>
      <c r="F38" s="192"/>
      <c r="G38" s="192"/>
      <c r="H38" s="193"/>
      <c r="I38" s="194"/>
      <c r="J38" s="197"/>
      <c r="K38" s="200"/>
      <c r="L38" s="195"/>
      <c r="M38" s="190"/>
      <c r="N38" s="225"/>
      <c r="O38" s="217"/>
      <c r="P38" s="196"/>
      <c r="Q38" s="322"/>
      <c r="R38" s="322">
        <f t="shared" si="1"/>
        <v>0</v>
      </c>
      <c r="S38" s="322">
        <f t="shared" si="0"/>
        <v>0</v>
      </c>
      <c r="T38" s="322"/>
      <c r="U38" s="321"/>
      <c r="V38" s="331"/>
      <c r="W38" s="196"/>
      <c r="X38" s="331"/>
      <c r="Y38" s="332"/>
      <c r="Z38" s="332"/>
      <c r="AA38" s="331"/>
      <c r="AB38" s="196"/>
      <c r="AC38" s="333"/>
      <c r="AD38" s="196"/>
      <c r="AE38" s="196"/>
      <c r="AF38" s="196"/>
      <c r="AG38" s="196"/>
      <c r="AH38" s="176"/>
    </row>
    <row r="39" spans="1:34">
      <c r="A39" s="322"/>
      <c r="B39" s="189" t="s">
        <v>175</v>
      </c>
      <c r="C39" s="212"/>
      <c r="D39" s="190">
        <v>0</v>
      </c>
      <c r="E39" s="289"/>
      <c r="F39" s="192">
        <f>$L$6</f>
        <v>0.12055342465753426</v>
      </c>
      <c r="G39" s="192"/>
      <c r="H39" s="193"/>
      <c r="I39" s="194"/>
      <c r="J39" s="197"/>
      <c r="K39" s="194"/>
      <c r="L39" s="195"/>
      <c r="M39" s="190"/>
      <c r="N39" s="225"/>
      <c r="O39" s="217"/>
      <c r="P39" s="196"/>
      <c r="Q39" s="322"/>
      <c r="R39" s="322">
        <f t="shared" si="1"/>
        <v>0.12055342465753426</v>
      </c>
      <c r="S39" s="322">
        <f t="shared" si="0"/>
        <v>0.12055342465753426</v>
      </c>
      <c r="T39" s="322"/>
      <c r="U39" s="321"/>
      <c r="V39" s="331"/>
      <c r="W39" s="331"/>
      <c r="X39" s="331"/>
      <c r="Y39" s="332"/>
      <c r="Z39" s="332"/>
      <c r="AA39" s="331"/>
      <c r="AB39" s="332"/>
      <c r="AC39" s="333"/>
      <c r="AD39" s="196"/>
      <c r="AE39" s="196"/>
      <c r="AF39" s="196"/>
      <c r="AG39" s="196"/>
      <c r="AH39" s="176"/>
    </row>
    <row r="40" spans="1:34">
      <c r="A40" s="322"/>
      <c r="B40" s="189" t="s">
        <v>176</v>
      </c>
      <c r="C40" s="212"/>
      <c r="D40" s="190">
        <v>0</v>
      </c>
      <c r="E40" s="289"/>
      <c r="F40" s="192"/>
      <c r="G40" s="192"/>
      <c r="H40" s="193"/>
      <c r="I40" s="198"/>
      <c r="J40" s="197"/>
      <c r="K40" s="199"/>
      <c r="L40" s="195"/>
      <c r="M40" s="190"/>
      <c r="N40" s="225"/>
      <c r="O40" s="217"/>
      <c r="P40" s="196"/>
      <c r="Q40" s="322"/>
      <c r="R40" s="322">
        <f t="shared" si="1"/>
        <v>0</v>
      </c>
      <c r="S40" s="322">
        <f t="shared" si="0"/>
        <v>0</v>
      </c>
      <c r="T40" s="322"/>
      <c r="U40" s="321"/>
      <c r="V40" s="331"/>
      <c r="W40" s="196"/>
      <c r="X40" s="331"/>
      <c r="Y40" s="332"/>
      <c r="Z40" s="332"/>
      <c r="AA40" s="331"/>
      <c r="AB40" s="332"/>
      <c r="AC40" s="333"/>
      <c r="AD40" s="196"/>
      <c r="AE40" s="196"/>
      <c r="AF40" s="196"/>
      <c r="AG40" s="196"/>
      <c r="AH40" s="176"/>
    </row>
    <row r="41" spans="1:34">
      <c r="A41" s="322"/>
      <c r="B41" s="189" t="s">
        <v>177</v>
      </c>
      <c r="C41" s="212"/>
      <c r="D41" s="190">
        <v>0</v>
      </c>
      <c r="E41" s="289"/>
      <c r="F41" s="192">
        <f>$L$6</f>
        <v>0.12055342465753426</v>
      </c>
      <c r="G41" s="192"/>
      <c r="H41" s="193"/>
      <c r="I41" s="198"/>
      <c r="J41" s="197"/>
      <c r="K41" s="199"/>
      <c r="L41" s="195"/>
      <c r="M41" s="209"/>
      <c r="N41" s="195"/>
      <c r="O41" s="217"/>
      <c r="P41" s="196"/>
      <c r="Q41" s="322"/>
      <c r="R41" s="322">
        <f t="shared" si="1"/>
        <v>0.12055342465753426</v>
      </c>
      <c r="S41" s="322">
        <f t="shared" si="0"/>
        <v>0.12055342465753426</v>
      </c>
      <c r="T41" s="322"/>
      <c r="U41" s="321"/>
      <c r="V41" s="331"/>
      <c r="W41" s="331"/>
      <c r="X41" s="331"/>
      <c r="Y41" s="332"/>
      <c r="Z41" s="332"/>
      <c r="AA41" s="331"/>
      <c r="AB41" s="332"/>
      <c r="AC41" s="333"/>
      <c r="AD41" s="333"/>
      <c r="AE41" s="333"/>
      <c r="AF41" s="196"/>
      <c r="AG41" s="196"/>
      <c r="AH41" s="176"/>
    </row>
    <row r="42" spans="1:34">
      <c r="A42" s="322"/>
      <c r="B42" s="189" t="s">
        <v>178</v>
      </c>
      <c r="C42" s="212"/>
      <c r="D42" s="190">
        <v>0</v>
      </c>
      <c r="E42" s="289"/>
      <c r="F42" s="192"/>
      <c r="G42" s="192"/>
      <c r="H42" s="193"/>
      <c r="I42" s="198"/>
      <c r="J42" s="197"/>
      <c r="K42" s="197"/>
      <c r="L42" s="197"/>
      <c r="M42" s="209"/>
      <c r="N42" s="195"/>
      <c r="O42" s="217"/>
      <c r="P42" s="196"/>
      <c r="Q42" s="322"/>
      <c r="R42" s="322">
        <f t="shared" si="1"/>
        <v>0</v>
      </c>
      <c r="S42" s="322">
        <f t="shared" si="0"/>
        <v>0</v>
      </c>
      <c r="T42" s="322"/>
      <c r="U42" s="321"/>
      <c r="V42" s="331"/>
      <c r="W42" s="196"/>
      <c r="X42" s="331"/>
      <c r="Y42" s="332"/>
      <c r="Z42" s="332"/>
      <c r="AA42" s="331"/>
      <c r="AB42" s="332"/>
      <c r="AC42" s="333"/>
      <c r="AD42" s="333"/>
      <c r="AE42" s="333"/>
      <c r="AF42" s="196"/>
      <c r="AG42" s="196"/>
      <c r="AH42" s="176"/>
    </row>
    <row r="43" spans="1:34">
      <c r="A43" s="322"/>
      <c r="B43" s="189" t="s">
        <v>179</v>
      </c>
      <c r="C43" s="212"/>
      <c r="D43" s="190">
        <v>0</v>
      </c>
      <c r="E43" s="289"/>
      <c r="F43" s="192">
        <f>$L$6</f>
        <v>0.12055342465753426</v>
      </c>
      <c r="G43" s="192"/>
      <c r="H43" s="193"/>
      <c r="I43" s="198"/>
      <c r="J43" s="197"/>
      <c r="K43" s="226"/>
      <c r="L43" s="226"/>
      <c r="M43" s="209"/>
      <c r="N43" s="195"/>
      <c r="O43" s="217"/>
      <c r="P43" s="196"/>
      <c r="Q43" s="322"/>
      <c r="R43" s="322">
        <f t="shared" si="1"/>
        <v>0.12055342465753426</v>
      </c>
      <c r="S43" s="322">
        <f t="shared" si="0"/>
        <v>0.12055342465753426</v>
      </c>
      <c r="T43" s="322"/>
      <c r="U43" s="321"/>
      <c r="V43" s="331"/>
      <c r="W43" s="196"/>
      <c r="X43" s="331"/>
      <c r="Y43" s="332"/>
      <c r="Z43" s="332"/>
      <c r="AA43" s="331"/>
      <c r="AB43" s="196"/>
      <c r="AC43" s="333"/>
      <c r="AD43" s="333"/>
      <c r="AE43" s="333"/>
      <c r="AF43" s="196"/>
      <c r="AG43" s="196"/>
      <c r="AH43" s="176"/>
    </row>
    <row r="44" spans="1:34">
      <c r="A44" s="322"/>
      <c r="B44" s="189" t="s">
        <v>180</v>
      </c>
      <c r="C44" s="213"/>
      <c r="D44" s="190">
        <v>0</v>
      </c>
      <c r="E44" s="289"/>
      <c r="F44" s="192"/>
      <c r="G44" s="192"/>
      <c r="H44" s="193"/>
      <c r="I44" s="198"/>
      <c r="J44" s="197"/>
      <c r="K44" s="197"/>
      <c r="L44" s="226"/>
      <c r="M44" s="209"/>
      <c r="N44" s="197"/>
      <c r="O44" s="217"/>
      <c r="P44" s="196"/>
      <c r="Q44" s="322"/>
      <c r="R44" s="322">
        <f>SUM(C44:O44)</f>
        <v>0</v>
      </c>
      <c r="S44" s="322">
        <f t="shared" si="0"/>
        <v>0</v>
      </c>
      <c r="T44" s="322"/>
      <c r="U44" s="321"/>
      <c r="V44" s="331"/>
      <c r="W44" s="331"/>
      <c r="X44" s="331"/>
      <c r="Y44" s="332"/>
      <c r="Z44" s="332"/>
      <c r="AA44" s="331"/>
      <c r="AB44" s="332"/>
      <c r="AC44" s="333"/>
      <c r="AD44" s="333"/>
      <c r="AE44" s="333"/>
      <c r="AF44" s="196"/>
      <c r="AG44" s="196"/>
      <c r="AH44" s="176"/>
    </row>
    <row r="45" spans="1:34">
      <c r="A45" s="322"/>
      <c r="B45" s="189" t="s">
        <v>181</v>
      </c>
      <c r="C45" s="213"/>
      <c r="D45" s="190">
        <v>0</v>
      </c>
      <c r="E45" s="289"/>
      <c r="F45" s="192">
        <f>$L$6</f>
        <v>0.12055342465753426</v>
      </c>
      <c r="G45" s="192">
        <f>$L$8</f>
        <v>8.0630640000000003E-2</v>
      </c>
      <c r="H45" s="193"/>
      <c r="I45" s="194"/>
      <c r="J45" s="197">
        <f>$L$15</f>
        <v>2.5499999999999998E-2</v>
      </c>
      <c r="K45" s="197"/>
      <c r="L45" s="226"/>
      <c r="M45" s="209"/>
      <c r="N45" s="195"/>
      <c r="O45" s="220"/>
      <c r="P45" s="196"/>
      <c r="Q45" s="322"/>
      <c r="R45" s="322">
        <f t="shared" si="1"/>
        <v>0.22668406465753424</v>
      </c>
      <c r="S45" s="322">
        <f t="shared" si="0"/>
        <v>0.25218406465753423</v>
      </c>
      <c r="T45" s="322"/>
      <c r="U45" s="321"/>
      <c r="V45" s="331"/>
      <c r="W45" s="196"/>
      <c r="X45" s="331"/>
      <c r="Y45" s="332"/>
      <c r="Z45" s="332"/>
      <c r="AA45" s="331"/>
      <c r="AB45" s="196"/>
      <c r="AC45" s="333"/>
      <c r="AD45" s="333"/>
      <c r="AE45" s="196"/>
      <c r="AF45" s="196"/>
      <c r="AG45" s="196"/>
      <c r="AH45" s="176"/>
    </row>
    <row r="46" spans="1:34">
      <c r="A46" s="322"/>
      <c r="B46" s="189" t="s">
        <v>182</v>
      </c>
      <c r="C46" s="213">
        <f>$L$3</f>
        <v>1</v>
      </c>
      <c r="D46" s="193">
        <f>$L$5</f>
        <v>1.5956164383561646</v>
      </c>
      <c r="E46" s="289">
        <f>$L$11</f>
        <v>1.89</v>
      </c>
      <c r="F46" s="192"/>
      <c r="G46" s="192">
        <f t="shared" ref="G46:G73" si="2">$L$8</f>
        <v>8.0630640000000003E-2</v>
      </c>
      <c r="H46" s="193"/>
      <c r="I46" s="198">
        <f>$L$13</f>
        <v>0.22</v>
      </c>
      <c r="J46" s="197">
        <f t="shared" ref="J46:J73" si="3">$L$15</f>
        <v>2.5499999999999998E-2</v>
      </c>
      <c r="K46" s="200"/>
      <c r="L46" s="195"/>
      <c r="M46" s="209"/>
      <c r="N46" s="197">
        <f>$L$19</f>
        <v>0.55000000000000004</v>
      </c>
      <c r="O46" s="220">
        <f>$L$4</f>
        <v>0.99900000000000011</v>
      </c>
      <c r="P46" s="196"/>
      <c r="Q46" s="322"/>
      <c r="R46" s="322">
        <f t="shared" si="1"/>
        <v>6.3607470783561642</v>
      </c>
      <c r="S46" s="322">
        <f t="shared" si="0"/>
        <v>7.1562470783561647</v>
      </c>
      <c r="T46" s="322"/>
      <c r="U46" s="321"/>
      <c r="V46" s="196"/>
      <c r="W46" s="196"/>
      <c r="X46" s="331"/>
      <c r="Y46" s="332"/>
      <c r="Z46" s="332"/>
      <c r="AA46" s="331"/>
      <c r="AB46" s="332"/>
      <c r="AC46" s="333"/>
      <c r="AD46" s="196"/>
      <c r="AE46" s="196"/>
      <c r="AF46" s="196"/>
      <c r="AG46" s="196"/>
      <c r="AH46" s="176"/>
    </row>
    <row r="47" spans="1:34">
      <c r="A47" s="322"/>
      <c r="B47" s="189" t="s">
        <v>183</v>
      </c>
      <c r="C47" s="212"/>
      <c r="D47" s="190">
        <v>0</v>
      </c>
      <c r="E47" s="289"/>
      <c r="F47" s="192">
        <f>$L$6</f>
        <v>0.12055342465753426</v>
      </c>
      <c r="G47" s="192">
        <f t="shared" si="2"/>
        <v>8.0630640000000003E-2</v>
      </c>
      <c r="H47" s="193"/>
      <c r="I47" s="194"/>
      <c r="J47" s="197">
        <f t="shared" si="3"/>
        <v>2.5499999999999998E-2</v>
      </c>
      <c r="K47" s="200">
        <f>$L$17</f>
        <v>1.6</v>
      </c>
      <c r="L47" s="195"/>
      <c r="M47" s="209"/>
      <c r="N47" s="195"/>
      <c r="O47" s="217"/>
      <c r="P47" s="196"/>
      <c r="Q47" s="322"/>
      <c r="R47" s="322">
        <f t="shared" si="1"/>
        <v>1.8266840646575344</v>
      </c>
      <c r="S47" s="322">
        <f t="shared" si="0"/>
        <v>1.8521840646575343</v>
      </c>
      <c r="T47" s="322"/>
      <c r="U47" s="321"/>
      <c r="V47" s="196"/>
      <c r="W47" s="196"/>
      <c r="X47" s="331"/>
      <c r="Y47" s="332"/>
      <c r="Z47" s="332"/>
      <c r="AA47" s="331"/>
      <c r="AB47" s="196"/>
      <c r="AC47" s="333"/>
      <c r="AD47" s="196"/>
      <c r="AE47" s="196"/>
      <c r="AF47" s="196"/>
      <c r="AG47" s="196"/>
      <c r="AH47" s="176"/>
    </row>
    <row r="48" spans="1:34">
      <c r="A48" s="322"/>
      <c r="B48" s="189" t="s">
        <v>184</v>
      </c>
      <c r="C48" s="212"/>
      <c r="D48" s="190">
        <v>0</v>
      </c>
      <c r="E48" s="289"/>
      <c r="F48" s="192"/>
      <c r="G48" s="192">
        <f t="shared" si="2"/>
        <v>8.0630640000000003E-2</v>
      </c>
      <c r="H48" s="193"/>
      <c r="I48" s="194"/>
      <c r="J48" s="197">
        <f t="shared" si="3"/>
        <v>2.5499999999999998E-2</v>
      </c>
      <c r="K48" s="200"/>
      <c r="L48" s="195"/>
      <c r="M48" s="209"/>
      <c r="N48" s="195"/>
      <c r="O48" s="217"/>
      <c r="P48" s="196"/>
      <c r="Q48" s="322"/>
      <c r="R48" s="322">
        <f t="shared" si="1"/>
        <v>0.10613064</v>
      </c>
      <c r="S48" s="322">
        <f t="shared" si="0"/>
        <v>0.13163063999999999</v>
      </c>
      <c r="T48" s="322"/>
      <c r="U48" s="321"/>
      <c r="V48" s="196"/>
      <c r="W48" s="196"/>
      <c r="X48" s="331"/>
      <c r="Y48" s="332"/>
      <c r="Z48" s="332"/>
      <c r="AA48" s="331"/>
      <c r="AB48" s="196"/>
      <c r="AC48" s="333"/>
      <c r="AD48" s="196"/>
      <c r="AE48" s="196"/>
      <c r="AF48" s="196"/>
      <c r="AG48" s="196"/>
      <c r="AH48" s="176"/>
    </row>
    <row r="49" spans="1:34">
      <c r="A49" s="322"/>
      <c r="B49" s="189" t="s">
        <v>185</v>
      </c>
      <c r="C49" s="212"/>
      <c r="D49" s="190">
        <v>0</v>
      </c>
      <c r="E49" s="289"/>
      <c r="F49" s="192">
        <f>$L$6</f>
        <v>0.12055342465753426</v>
      </c>
      <c r="G49" s="192">
        <f t="shared" si="2"/>
        <v>8.0630640000000003E-2</v>
      </c>
      <c r="H49" s="193"/>
      <c r="I49" s="194"/>
      <c r="J49" s="197">
        <f t="shared" si="3"/>
        <v>2.5499999999999998E-2</v>
      </c>
      <c r="K49" s="199"/>
      <c r="L49" s="195"/>
      <c r="M49" s="209"/>
      <c r="N49" s="195"/>
      <c r="O49" s="217"/>
      <c r="P49" s="196"/>
      <c r="Q49" s="322"/>
      <c r="R49" s="322">
        <f t="shared" si="1"/>
        <v>0.22668406465753424</v>
      </c>
      <c r="S49" s="322">
        <f t="shared" si="0"/>
        <v>0.25218406465753423</v>
      </c>
      <c r="T49" s="322"/>
      <c r="U49" s="321"/>
      <c r="V49" s="196"/>
      <c r="W49" s="196"/>
      <c r="X49" s="331"/>
      <c r="Y49" s="332"/>
      <c r="Z49" s="332"/>
      <c r="AA49" s="331"/>
      <c r="AB49" s="196"/>
      <c r="AC49" s="333"/>
      <c r="AD49" s="196"/>
      <c r="AE49" s="196"/>
      <c r="AF49" s="196"/>
      <c r="AG49" s="196"/>
      <c r="AH49" s="176"/>
    </row>
    <row r="50" spans="1:34">
      <c r="A50" s="322"/>
      <c r="B50" s="189" t="s">
        <v>186</v>
      </c>
      <c r="C50" s="217"/>
      <c r="D50" s="190">
        <v>0</v>
      </c>
      <c r="E50" s="227"/>
      <c r="F50" s="192"/>
      <c r="G50" s="192">
        <f t="shared" si="2"/>
        <v>8.0630640000000003E-2</v>
      </c>
      <c r="H50" s="193"/>
      <c r="I50" s="194"/>
      <c r="J50" s="197">
        <f t="shared" si="3"/>
        <v>2.5499999999999998E-2</v>
      </c>
      <c r="K50" s="195"/>
      <c r="L50" s="195"/>
      <c r="M50" s="190"/>
      <c r="N50" s="195"/>
      <c r="O50" s="217"/>
      <c r="P50" s="329"/>
      <c r="Q50" s="322"/>
      <c r="R50" s="322">
        <f t="shared" si="1"/>
        <v>0.10613064</v>
      </c>
      <c r="S50" s="322">
        <f t="shared" si="0"/>
        <v>0.13163063999999999</v>
      </c>
      <c r="T50" s="322"/>
      <c r="U50" s="234"/>
      <c r="V50" s="234"/>
      <c r="W50" s="234"/>
      <c r="X50" s="234"/>
      <c r="Y50" s="234"/>
      <c r="Z50" s="20"/>
      <c r="AA50" s="20"/>
      <c r="AB50" s="20"/>
      <c r="AC50" s="20"/>
      <c r="AD50" s="20"/>
      <c r="AE50" s="20"/>
      <c r="AF50" s="20"/>
      <c r="AG50" s="20"/>
      <c r="AH50" s="163"/>
    </row>
    <row r="51" spans="1:34">
      <c r="A51" s="322"/>
      <c r="B51" s="189" t="s">
        <v>187</v>
      </c>
      <c r="C51" s="217"/>
      <c r="D51" s="190">
        <v>0</v>
      </c>
      <c r="E51" s="227"/>
      <c r="F51" s="192">
        <f>$L$6</f>
        <v>0.12055342465753426</v>
      </c>
      <c r="G51" s="192">
        <f t="shared" si="2"/>
        <v>8.0630640000000003E-2</v>
      </c>
      <c r="H51" s="193"/>
      <c r="I51" s="194"/>
      <c r="J51" s="197">
        <f t="shared" si="3"/>
        <v>2.5499999999999998E-2</v>
      </c>
      <c r="K51" s="195"/>
      <c r="L51" s="195"/>
      <c r="M51" s="190"/>
      <c r="N51" s="195"/>
      <c r="O51" s="217"/>
      <c r="P51" s="329"/>
      <c r="Q51" s="322"/>
      <c r="R51" s="322">
        <f t="shared" si="1"/>
        <v>0.22668406465753424</v>
      </c>
      <c r="S51" s="322">
        <f t="shared" si="0"/>
        <v>0.25218406465753423</v>
      </c>
      <c r="T51" s="322"/>
      <c r="U51" s="234"/>
      <c r="V51" s="234"/>
      <c r="W51" s="234"/>
      <c r="X51" s="234"/>
      <c r="Y51" s="234"/>
      <c r="Z51" s="20"/>
      <c r="AA51" s="20"/>
      <c r="AB51" s="20"/>
      <c r="AC51" s="20"/>
      <c r="AD51" s="20"/>
      <c r="AE51" s="20"/>
      <c r="AF51" s="20"/>
      <c r="AG51" s="20"/>
      <c r="AH51" s="163"/>
    </row>
    <row r="52" spans="1:34">
      <c r="A52" s="322"/>
      <c r="B52" s="189" t="s">
        <v>188</v>
      </c>
      <c r="C52" s="217"/>
      <c r="D52" s="190">
        <v>0</v>
      </c>
      <c r="E52" s="227"/>
      <c r="F52" s="192"/>
      <c r="G52" s="192">
        <f t="shared" si="2"/>
        <v>8.0630640000000003E-2</v>
      </c>
      <c r="H52" s="193"/>
      <c r="I52" s="194"/>
      <c r="J52" s="197">
        <f t="shared" si="3"/>
        <v>2.5499999999999998E-2</v>
      </c>
      <c r="K52" s="195"/>
      <c r="L52" s="195"/>
      <c r="M52" s="190"/>
      <c r="N52" s="195"/>
      <c r="O52" s="217"/>
      <c r="P52" s="329"/>
      <c r="Q52" s="322"/>
      <c r="R52" s="322">
        <f t="shared" si="1"/>
        <v>0.10613064</v>
      </c>
      <c r="S52" s="322">
        <f t="shared" si="0"/>
        <v>0.13163063999999999</v>
      </c>
      <c r="T52" s="322"/>
      <c r="U52" s="234"/>
      <c r="V52" s="234"/>
      <c r="W52" s="234"/>
      <c r="X52" s="234"/>
      <c r="Y52" s="234"/>
      <c r="Z52" s="20"/>
      <c r="AA52" s="20"/>
      <c r="AB52" s="20"/>
      <c r="AC52" s="20"/>
      <c r="AD52" s="20"/>
      <c r="AE52" s="20"/>
      <c r="AF52" s="20"/>
      <c r="AG52" s="20"/>
      <c r="AH52" s="163"/>
    </row>
    <row r="53" spans="1:34">
      <c r="A53" s="322"/>
      <c r="B53" s="189" t="s">
        <v>189</v>
      </c>
      <c r="C53" s="213">
        <f>$L$3*1</f>
        <v>1</v>
      </c>
      <c r="D53" s="193">
        <f>$L$5</f>
        <v>1.5956164383561646</v>
      </c>
      <c r="E53" s="289">
        <f>$L$11</f>
        <v>1.89</v>
      </c>
      <c r="F53" s="192">
        <f>$L$6</f>
        <v>0.12055342465753426</v>
      </c>
      <c r="G53" s="192">
        <f t="shared" si="2"/>
        <v>8.0630640000000003E-2</v>
      </c>
      <c r="H53" s="193"/>
      <c r="I53" s="198">
        <f>$L$13</f>
        <v>0.22</v>
      </c>
      <c r="J53" s="197">
        <f t="shared" si="3"/>
        <v>2.5499999999999998E-2</v>
      </c>
      <c r="K53" s="195"/>
      <c r="L53" s="195"/>
      <c r="M53" s="190"/>
      <c r="N53" s="195"/>
      <c r="O53" s="217"/>
      <c r="P53" s="329"/>
      <c r="Q53" s="322"/>
      <c r="R53" s="322">
        <f t="shared" si="1"/>
        <v>4.9323005030136979</v>
      </c>
      <c r="S53" s="322">
        <f t="shared" si="0"/>
        <v>5.1778005030136978</v>
      </c>
      <c r="T53" s="322"/>
      <c r="U53" s="322"/>
      <c r="V53" s="322"/>
      <c r="W53" s="322"/>
      <c r="X53" s="322"/>
      <c r="Y53" s="322"/>
    </row>
    <row r="54" spans="1:34">
      <c r="A54" s="322"/>
      <c r="B54" s="189" t="s">
        <v>190</v>
      </c>
      <c r="C54" s="213">
        <f>$L$3*1</f>
        <v>1</v>
      </c>
      <c r="D54" s="193">
        <f>$L$5</f>
        <v>1.5956164383561646</v>
      </c>
      <c r="E54" s="227"/>
      <c r="F54" s="192"/>
      <c r="G54" s="192">
        <f t="shared" si="2"/>
        <v>8.0630640000000003E-2</v>
      </c>
      <c r="H54" s="193"/>
      <c r="I54" s="194"/>
      <c r="J54" s="197">
        <f t="shared" si="3"/>
        <v>2.5499999999999998E-2</v>
      </c>
      <c r="K54" s="195"/>
      <c r="L54" s="195"/>
      <c r="M54" s="190"/>
      <c r="N54" s="195"/>
      <c r="O54" s="217"/>
      <c r="P54" s="329"/>
      <c r="Q54" s="322"/>
      <c r="R54" s="322">
        <f t="shared" si="1"/>
        <v>2.7017470783561643</v>
      </c>
      <c r="S54" s="322">
        <f t="shared" si="0"/>
        <v>2.7272470783561644</v>
      </c>
      <c r="T54" s="322"/>
      <c r="U54" s="322"/>
      <c r="V54" s="322"/>
      <c r="W54" s="322"/>
      <c r="X54" s="322"/>
      <c r="Y54" s="322"/>
    </row>
    <row r="55" spans="1:34">
      <c r="A55" s="322"/>
      <c r="B55" s="189" t="s">
        <v>191</v>
      </c>
      <c r="C55" s="217"/>
      <c r="D55" s="190">
        <v>0</v>
      </c>
      <c r="E55" s="227"/>
      <c r="F55" s="192">
        <f>$L$6</f>
        <v>0.12055342465753426</v>
      </c>
      <c r="G55" s="192">
        <f t="shared" si="2"/>
        <v>8.0630640000000003E-2</v>
      </c>
      <c r="H55" s="193"/>
      <c r="I55" s="194"/>
      <c r="J55" s="197">
        <f t="shared" si="3"/>
        <v>2.5499999999999998E-2</v>
      </c>
      <c r="K55" s="195"/>
      <c r="L55" s="195"/>
      <c r="M55" s="190"/>
      <c r="N55" s="195"/>
      <c r="O55" s="220">
        <f>$L$4</f>
        <v>0.99900000000000011</v>
      </c>
      <c r="P55" s="329"/>
      <c r="Q55" s="322"/>
      <c r="R55" s="322">
        <f t="shared" si="1"/>
        <v>1.2256840646575344</v>
      </c>
      <c r="S55" s="322">
        <f t="shared" si="0"/>
        <v>1.2511840646575343</v>
      </c>
      <c r="T55" s="322"/>
      <c r="U55" s="322"/>
      <c r="V55" s="322"/>
      <c r="W55" s="322"/>
      <c r="X55" s="322"/>
      <c r="Y55" s="322"/>
    </row>
    <row r="56" spans="1:34">
      <c r="A56" s="322"/>
      <c r="B56" s="189" t="s">
        <v>192</v>
      </c>
      <c r="C56" s="217"/>
      <c r="D56" s="209">
        <v>0</v>
      </c>
      <c r="E56" s="227"/>
      <c r="F56" s="192"/>
      <c r="G56" s="192">
        <f t="shared" si="2"/>
        <v>8.0630640000000003E-2</v>
      </c>
      <c r="H56" s="193"/>
      <c r="I56" s="194"/>
      <c r="J56" s="197">
        <f t="shared" si="3"/>
        <v>2.5499999999999998E-2</v>
      </c>
      <c r="K56" s="195"/>
      <c r="L56" s="195"/>
      <c r="M56" s="190"/>
      <c r="N56" s="195"/>
      <c r="O56" s="217"/>
      <c r="P56" s="329"/>
      <c r="Q56" s="322"/>
      <c r="R56" s="322">
        <f t="shared" si="1"/>
        <v>0.10613064</v>
      </c>
      <c r="S56" s="322">
        <f t="shared" si="0"/>
        <v>0.13163063999999999</v>
      </c>
      <c r="T56" s="322"/>
      <c r="U56" s="322"/>
      <c r="V56" s="322"/>
      <c r="W56" s="322"/>
      <c r="X56" s="322"/>
      <c r="Y56" s="322"/>
    </row>
    <row r="57" spans="1:34">
      <c r="A57" s="322"/>
      <c r="B57" s="189" t="s">
        <v>193</v>
      </c>
      <c r="C57" s="217"/>
      <c r="D57" s="209">
        <v>0</v>
      </c>
      <c r="E57" s="227"/>
      <c r="F57" s="192">
        <f>$L$6</f>
        <v>0.12055342465753426</v>
      </c>
      <c r="G57" s="192">
        <f t="shared" si="2"/>
        <v>8.0630640000000003E-2</v>
      </c>
      <c r="H57" s="193"/>
      <c r="I57" s="194"/>
      <c r="J57" s="197">
        <f t="shared" si="3"/>
        <v>2.5499999999999998E-2</v>
      </c>
      <c r="K57" s="195"/>
      <c r="L57" s="195"/>
      <c r="M57" s="190"/>
      <c r="N57" s="195"/>
      <c r="O57" s="217"/>
      <c r="P57" s="329"/>
      <c r="Q57" s="322"/>
      <c r="R57" s="322">
        <f t="shared" si="1"/>
        <v>0.22668406465753424</v>
      </c>
      <c r="S57" s="322">
        <f t="shared" si="0"/>
        <v>0.25218406465753423</v>
      </c>
      <c r="T57" s="322"/>
      <c r="U57" s="322"/>
      <c r="V57" s="322"/>
      <c r="W57" s="322"/>
      <c r="X57" s="322"/>
      <c r="Y57" s="322"/>
    </row>
    <row r="58" spans="1:34">
      <c r="A58" s="322"/>
      <c r="B58" s="189" t="s">
        <v>194</v>
      </c>
      <c r="C58" s="217"/>
      <c r="D58" s="209">
        <v>0</v>
      </c>
      <c r="E58" s="227"/>
      <c r="F58" s="192"/>
      <c r="G58" s="192">
        <f t="shared" si="2"/>
        <v>8.0630640000000003E-2</v>
      </c>
      <c r="H58" s="193"/>
      <c r="I58" s="194"/>
      <c r="J58" s="197">
        <f t="shared" si="3"/>
        <v>2.5499999999999998E-2</v>
      </c>
      <c r="K58" s="195"/>
      <c r="L58" s="195"/>
      <c r="M58" s="190"/>
      <c r="N58" s="195"/>
      <c r="O58" s="217"/>
      <c r="P58" s="329"/>
      <c r="Q58" s="322"/>
      <c r="R58" s="322">
        <f t="shared" si="1"/>
        <v>0.10613064</v>
      </c>
      <c r="S58" s="322">
        <f t="shared" si="0"/>
        <v>0.13163063999999999</v>
      </c>
      <c r="T58" s="322"/>
      <c r="U58" s="322"/>
      <c r="V58" s="322"/>
      <c r="W58" s="322"/>
      <c r="X58" s="322"/>
      <c r="Y58" s="322"/>
    </row>
    <row r="59" spans="1:34">
      <c r="A59" s="322"/>
      <c r="B59" s="189" t="s">
        <v>195</v>
      </c>
      <c r="C59" s="213"/>
      <c r="D59" s="209">
        <v>0</v>
      </c>
      <c r="E59" s="289"/>
      <c r="F59" s="192">
        <f>$L$6</f>
        <v>0.12055342465753426</v>
      </c>
      <c r="G59" s="192">
        <f t="shared" si="2"/>
        <v>8.0630640000000003E-2</v>
      </c>
      <c r="H59" s="193"/>
      <c r="I59" s="198"/>
      <c r="J59" s="197">
        <f t="shared" si="3"/>
        <v>2.5499999999999998E-2</v>
      </c>
      <c r="K59" s="200"/>
      <c r="L59" s="197"/>
      <c r="M59" s="209">
        <f t="shared" ref="M59:M73" si="4">0.16</f>
        <v>0.16</v>
      </c>
      <c r="N59" s="195"/>
      <c r="O59" s="217"/>
      <c r="P59" s="329"/>
      <c r="Q59" s="322"/>
      <c r="R59" s="322">
        <f>SUM(C59:O59)</f>
        <v>0.38668406465753424</v>
      </c>
      <c r="S59" s="322">
        <f t="shared" si="0"/>
        <v>0.41218406465753427</v>
      </c>
      <c r="T59" s="322"/>
      <c r="U59" s="322"/>
      <c r="V59" s="322"/>
      <c r="W59" s="322"/>
      <c r="X59" s="322"/>
      <c r="Y59" s="322"/>
    </row>
    <row r="60" spans="1:34">
      <c r="A60" s="322"/>
      <c r="B60" s="189" t="s">
        <v>196</v>
      </c>
      <c r="C60" s="213"/>
      <c r="D60" s="209">
        <v>0</v>
      </c>
      <c r="E60" s="227"/>
      <c r="F60" s="192"/>
      <c r="G60" s="192">
        <f t="shared" si="2"/>
        <v>8.0630640000000003E-2</v>
      </c>
      <c r="H60" s="193"/>
      <c r="I60" s="195"/>
      <c r="J60" s="197">
        <f t="shared" si="3"/>
        <v>2.5499999999999998E-2</v>
      </c>
      <c r="K60" s="195"/>
      <c r="L60" s="197"/>
      <c r="M60" s="209">
        <f t="shared" si="4"/>
        <v>0.16</v>
      </c>
      <c r="N60" s="195"/>
      <c r="O60" s="217"/>
      <c r="P60" s="329"/>
      <c r="Q60" s="322"/>
      <c r="R60" s="322">
        <f>SUM(C60:O60)</f>
        <v>0.26613063999999997</v>
      </c>
      <c r="S60" s="322">
        <f t="shared" si="0"/>
        <v>0.29163064</v>
      </c>
      <c r="T60" s="322"/>
      <c r="U60" s="322"/>
      <c r="V60" s="322"/>
      <c r="W60" s="322"/>
      <c r="X60" s="322"/>
      <c r="Y60" s="322"/>
    </row>
    <row r="61" spans="1:34">
      <c r="A61" s="322"/>
      <c r="B61" s="189" t="s">
        <v>197</v>
      </c>
      <c r="C61" s="217"/>
      <c r="D61" s="209">
        <v>0</v>
      </c>
      <c r="E61" s="227"/>
      <c r="F61" s="192">
        <f>$L$6</f>
        <v>0.12055342465753426</v>
      </c>
      <c r="G61" s="192">
        <f t="shared" si="2"/>
        <v>8.0630640000000003E-2</v>
      </c>
      <c r="H61" s="193"/>
      <c r="I61" s="195"/>
      <c r="J61" s="197">
        <f t="shared" si="3"/>
        <v>2.5499999999999998E-2</v>
      </c>
      <c r="K61" s="195"/>
      <c r="L61" s="197"/>
      <c r="M61" s="209">
        <f t="shared" si="4"/>
        <v>0.16</v>
      </c>
      <c r="N61" s="195"/>
      <c r="O61" s="217"/>
      <c r="P61" s="329"/>
      <c r="Q61" s="322"/>
      <c r="R61" s="322">
        <f t="shared" si="1"/>
        <v>0.38668406465753424</v>
      </c>
      <c r="S61" s="322">
        <f t="shared" si="0"/>
        <v>0.41218406465753427</v>
      </c>
      <c r="T61" s="322"/>
      <c r="U61" s="322"/>
      <c r="V61" s="322"/>
      <c r="W61" s="322"/>
      <c r="X61" s="322"/>
      <c r="Y61" s="322"/>
    </row>
    <row r="62" spans="1:34">
      <c r="A62" s="322"/>
      <c r="B62" s="189" t="s">
        <v>198</v>
      </c>
      <c r="C62" s="217"/>
      <c r="D62" s="209">
        <v>0</v>
      </c>
      <c r="E62" s="227"/>
      <c r="F62" s="192"/>
      <c r="G62" s="192">
        <f t="shared" si="2"/>
        <v>8.0630640000000003E-2</v>
      </c>
      <c r="H62" s="193"/>
      <c r="I62" s="195"/>
      <c r="J62" s="197">
        <f t="shared" si="3"/>
        <v>2.5499999999999998E-2</v>
      </c>
      <c r="K62" s="195"/>
      <c r="L62" s="195"/>
      <c r="M62" s="209">
        <f>0.16</f>
        <v>0.16</v>
      </c>
      <c r="N62" s="195"/>
      <c r="O62" s="220"/>
      <c r="P62" s="329"/>
      <c r="Q62" s="322"/>
      <c r="R62" s="322">
        <f>SUM(C62:O62)</f>
        <v>0.26613063999999997</v>
      </c>
      <c r="S62" s="322">
        <f t="shared" si="0"/>
        <v>0.29163064</v>
      </c>
      <c r="T62" s="322"/>
      <c r="U62" s="322"/>
      <c r="V62" s="322"/>
      <c r="W62" s="322"/>
      <c r="X62" s="322"/>
      <c r="Y62" s="322"/>
    </row>
    <row r="63" spans="1:34">
      <c r="A63" s="322"/>
      <c r="B63" s="189" t="s">
        <v>199</v>
      </c>
      <c r="C63" s="213">
        <f>$L$3*1</f>
        <v>1</v>
      </c>
      <c r="D63" s="193">
        <f>$L$5</f>
        <v>1.5956164383561646</v>
      </c>
      <c r="E63" s="289">
        <f>$L$11</f>
        <v>1.89</v>
      </c>
      <c r="F63" s="192">
        <f>$L$6</f>
        <v>0.12055342465753426</v>
      </c>
      <c r="G63" s="192">
        <f t="shared" si="2"/>
        <v>8.0630640000000003E-2</v>
      </c>
      <c r="H63" s="193"/>
      <c r="I63" s="198">
        <f>$L$13</f>
        <v>0.22</v>
      </c>
      <c r="J63" s="197">
        <f t="shared" si="3"/>
        <v>2.5499999999999998E-2</v>
      </c>
      <c r="K63" s="195"/>
      <c r="L63" s="195"/>
      <c r="M63" s="209">
        <f t="shared" si="4"/>
        <v>0.16</v>
      </c>
      <c r="N63" s="195"/>
      <c r="O63" s="217"/>
      <c r="P63" s="329"/>
      <c r="Q63" s="322"/>
      <c r="R63" s="322">
        <f t="shared" si="1"/>
        <v>5.0923005030136981</v>
      </c>
      <c r="S63" s="322">
        <f t="shared" si="0"/>
        <v>5.3378005030136979</v>
      </c>
      <c r="T63" s="322"/>
      <c r="U63" s="322"/>
      <c r="V63" s="322"/>
      <c r="W63" s="322"/>
      <c r="X63" s="322"/>
      <c r="Y63" s="322"/>
    </row>
    <row r="64" spans="1:34">
      <c r="A64" s="322"/>
      <c r="B64" s="189" t="s">
        <v>200</v>
      </c>
      <c r="C64" s="227"/>
      <c r="D64" s="209">
        <v>0</v>
      </c>
      <c r="E64" s="227"/>
      <c r="F64" s="192"/>
      <c r="G64" s="192">
        <f t="shared" si="2"/>
        <v>8.0630640000000003E-2</v>
      </c>
      <c r="H64" s="193"/>
      <c r="I64" s="198"/>
      <c r="J64" s="197">
        <f t="shared" si="3"/>
        <v>2.5499999999999998E-2</v>
      </c>
      <c r="K64" s="195"/>
      <c r="L64" s="195"/>
      <c r="M64" s="209">
        <f t="shared" si="4"/>
        <v>0.16</v>
      </c>
      <c r="N64" s="195"/>
      <c r="O64" s="217"/>
      <c r="P64" s="329"/>
      <c r="Q64" s="322"/>
      <c r="R64" s="322">
        <f t="shared" si="1"/>
        <v>0.26613063999999997</v>
      </c>
      <c r="S64" s="322">
        <f t="shared" si="0"/>
        <v>0.29163064</v>
      </c>
      <c r="T64" s="322"/>
      <c r="U64" s="322"/>
      <c r="V64" s="322"/>
      <c r="W64" s="322"/>
      <c r="X64" s="322"/>
      <c r="Y64" s="322"/>
    </row>
    <row r="65" spans="1:25">
      <c r="A65" s="322"/>
      <c r="B65" s="189" t="s">
        <v>201</v>
      </c>
      <c r="C65" s="217"/>
      <c r="D65" s="209">
        <v>0</v>
      </c>
      <c r="E65" s="227"/>
      <c r="F65" s="192">
        <f>$L$6</f>
        <v>0.12055342465753426</v>
      </c>
      <c r="G65" s="192">
        <f t="shared" si="2"/>
        <v>8.0630640000000003E-2</v>
      </c>
      <c r="H65" s="193">
        <f>$L$9</f>
        <v>0.69</v>
      </c>
      <c r="I65" s="195"/>
      <c r="J65" s="197">
        <f t="shared" si="3"/>
        <v>2.5499999999999998E-2</v>
      </c>
      <c r="K65" s="195"/>
      <c r="L65" s="195"/>
      <c r="M65" s="209">
        <f t="shared" si="4"/>
        <v>0.16</v>
      </c>
      <c r="N65" s="195"/>
      <c r="O65" s="217"/>
      <c r="P65" s="329"/>
      <c r="Q65" s="322"/>
      <c r="R65" s="322">
        <f t="shared" si="1"/>
        <v>1.0766840646575342</v>
      </c>
      <c r="S65" s="322">
        <f t="shared" si="0"/>
        <v>1.102184064657534</v>
      </c>
      <c r="T65" s="322"/>
      <c r="U65" s="322"/>
      <c r="V65" s="322"/>
      <c r="W65" s="322"/>
      <c r="X65" s="322"/>
      <c r="Y65" s="322"/>
    </row>
    <row r="66" spans="1:25">
      <c r="A66" s="322"/>
      <c r="B66" s="189" t="s">
        <v>202</v>
      </c>
      <c r="C66" s="217"/>
      <c r="D66" s="209">
        <v>0</v>
      </c>
      <c r="E66" s="289"/>
      <c r="F66" s="192"/>
      <c r="G66" s="192">
        <f t="shared" si="2"/>
        <v>8.0630640000000003E-2</v>
      </c>
      <c r="H66" s="193">
        <f>$L$10</f>
        <v>0.8</v>
      </c>
      <c r="I66" s="195"/>
      <c r="J66" s="197">
        <f t="shared" si="3"/>
        <v>2.5499999999999998E-2</v>
      </c>
      <c r="K66" s="195"/>
      <c r="L66" s="197">
        <f>$L$18</f>
        <v>2E-3</v>
      </c>
      <c r="M66" s="209">
        <f t="shared" si="4"/>
        <v>0.16</v>
      </c>
      <c r="N66" s="195"/>
      <c r="O66" s="217"/>
      <c r="P66" s="329"/>
      <c r="Q66" s="322"/>
      <c r="R66" s="322">
        <f t="shared" si="1"/>
        <v>1.0681306399999999</v>
      </c>
      <c r="S66" s="322">
        <f t="shared" si="0"/>
        <v>1.09563064</v>
      </c>
      <c r="T66" s="322"/>
      <c r="U66" s="322"/>
      <c r="V66" s="322"/>
      <c r="W66" s="322"/>
      <c r="X66" s="322"/>
      <c r="Y66" s="322"/>
    </row>
    <row r="67" spans="1:25">
      <c r="A67" s="322"/>
      <c r="B67" s="189" t="s">
        <v>203</v>
      </c>
      <c r="C67" s="217"/>
      <c r="D67" s="209">
        <v>0</v>
      </c>
      <c r="E67" s="227"/>
      <c r="F67" s="192">
        <f>$L$6</f>
        <v>0.12055342465753426</v>
      </c>
      <c r="G67" s="192">
        <f t="shared" si="2"/>
        <v>8.0630640000000003E-2</v>
      </c>
      <c r="H67" s="193"/>
      <c r="I67" s="198"/>
      <c r="J67" s="197">
        <f t="shared" si="3"/>
        <v>2.5499999999999998E-2</v>
      </c>
      <c r="K67" s="195"/>
      <c r="L67" s="197">
        <f>$L$18</f>
        <v>2E-3</v>
      </c>
      <c r="M67" s="209">
        <f t="shared" si="4"/>
        <v>0.16</v>
      </c>
      <c r="N67" s="197"/>
      <c r="O67" s="217"/>
      <c r="P67" s="329"/>
      <c r="Q67" s="322"/>
      <c r="R67" s="322">
        <f t="shared" si="1"/>
        <v>0.38868406465753425</v>
      </c>
      <c r="S67" s="322">
        <f t="shared" si="0"/>
        <v>0.41618406465753427</v>
      </c>
      <c r="T67" s="322"/>
      <c r="U67" s="322"/>
      <c r="V67" s="322"/>
      <c r="W67" s="322"/>
      <c r="X67" s="322"/>
      <c r="Y67" s="322"/>
    </row>
    <row r="68" spans="1:25">
      <c r="A68" s="322"/>
      <c r="B68" s="189" t="s">
        <v>204</v>
      </c>
      <c r="C68" s="217"/>
      <c r="D68" s="209">
        <v>0</v>
      </c>
      <c r="E68" s="227"/>
      <c r="F68" s="192"/>
      <c r="G68" s="192">
        <f t="shared" si="2"/>
        <v>8.0630640000000003E-2</v>
      </c>
      <c r="H68" s="193"/>
      <c r="I68" s="198">
        <f>$L$13</f>
        <v>0.22</v>
      </c>
      <c r="J68" s="197">
        <f t="shared" si="3"/>
        <v>2.5499999999999998E-2</v>
      </c>
      <c r="K68" s="195"/>
      <c r="L68" s="197">
        <f>$L$18</f>
        <v>2E-3</v>
      </c>
      <c r="M68" s="209">
        <f t="shared" si="4"/>
        <v>0.16</v>
      </c>
      <c r="N68" s="197">
        <f>$L$19</f>
        <v>0.55000000000000004</v>
      </c>
      <c r="O68" s="217"/>
      <c r="P68" s="329"/>
      <c r="Q68" s="322"/>
      <c r="R68" s="322">
        <f t="shared" si="1"/>
        <v>1.0381306400000001</v>
      </c>
      <c r="S68" s="322">
        <f t="shared" si="0"/>
        <v>1.83563064</v>
      </c>
      <c r="T68" s="322"/>
      <c r="U68" s="322"/>
      <c r="V68" s="322"/>
      <c r="W68" s="322"/>
      <c r="X68" s="322"/>
      <c r="Y68" s="322"/>
    </row>
    <row r="69" spans="1:25">
      <c r="A69" s="322"/>
      <c r="B69" s="189" t="s">
        <v>205</v>
      </c>
      <c r="C69" s="217"/>
      <c r="D69" s="209">
        <v>0</v>
      </c>
      <c r="E69" s="227"/>
      <c r="F69" s="192">
        <f>$L$6</f>
        <v>0.12055342465753426</v>
      </c>
      <c r="G69" s="192">
        <f t="shared" si="2"/>
        <v>8.0630640000000003E-2</v>
      </c>
      <c r="H69" s="193"/>
      <c r="I69" s="195"/>
      <c r="J69" s="197">
        <f t="shared" si="3"/>
        <v>2.5499999999999998E-2</v>
      </c>
      <c r="K69" s="195"/>
      <c r="L69" s="195"/>
      <c r="M69" s="209">
        <f t="shared" si="4"/>
        <v>0.16</v>
      </c>
      <c r="N69" s="195"/>
      <c r="O69" s="217"/>
      <c r="P69" s="329"/>
      <c r="Q69" s="322"/>
      <c r="R69" s="322">
        <f t="shared" si="1"/>
        <v>0.38668406465753424</v>
      </c>
      <c r="S69" s="322">
        <f t="shared" si="0"/>
        <v>0.41218406465753427</v>
      </c>
      <c r="T69" s="322"/>
      <c r="U69" s="322"/>
      <c r="V69" s="322"/>
      <c r="W69" s="322"/>
      <c r="X69" s="322"/>
      <c r="Y69" s="322"/>
    </row>
    <row r="70" spans="1:25">
      <c r="A70" s="322"/>
      <c r="B70" s="189" t="s">
        <v>206</v>
      </c>
      <c r="C70" s="217"/>
      <c r="D70" s="209">
        <v>0</v>
      </c>
      <c r="E70" s="227"/>
      <c r="F70" s="192"/>
      <c r="G70" s="192">
        <f t="shared" si="2"/>
        <v>8.0630640000000003E-2</v>
      </c>
      <c r="H70" s="193"/>
      <c r="I70" s="195"/>
      <c r="J70" s="197">
        <f t="shared" si="3"/>
        <v>2.5499999999999998E-2</v>
      </c>
      <c r="K70" s="195"/>
      <c r="L70" s="195"/>
      <c r="M70" s="209">
        <f t="shared" si="4"/>
        <v>0.16</v>
      </c>
      <c r="N70" s="195"/>
      <c r="O70" s="217"/>
      <c r="P70" s="329"/>
      <c r="Q70" s="322"/>
      <c r="R70" s="322">
        <f t="shared" si="1"/>
        <v>0.26613063999999997</v>
      </c>
      <c r="S70" s="322">
        <f t="shared" si="0"/>
        <v>0.29163064</v>
      </c>
      <c r="T70" s="322"/>
      <c r="U70" s="322"/>
      <c r="V70" s="322"/>
      <c r="W70" s="322"/>
      <c r="X70" s="322"/>
      <c r="Y70" s="322"/>
    </row>
    <row r="71" spans="1:25">
      <c r="A71" s="322"/>
      <c r="B71" s="189" t="s">
        <v>207</v>
      </c>
      <c r="C71" s="217"/>
      <c r="D71" s="209">
        <v>0</v>
      </c>
      <c r="E71" s="227"/>
      <c r="F71" s="192">
        <f>$L$6</f>
        <v>0.12055342465753426</v>
      </c>
      <c r="G71" s="192">
        <f t="shared" si="2"/>
        <v>8.0630640000000003E-2</v>
      </c>
      <c r="H71" s="193"/>
      <c r="I71" s="195"/>
      <c r="J71" s="197">
        <f t="shared" si="3"/>
        <v>2.5499999999999998E-2</v>
      </c>
      <c r="K71" s="195"/>
      <c r="L71" s="195"/>
      <c r="M71" s="209">
        <f t="shared" si="4"/>
        <v>0.16</v>
      </c>
      <c r="N71" s="195"/>
      <c r="O71" s="217"/>
      <c r="P71" s="329"/>
      <c r="Q71" s="322"/>
      <c r="R71" s="322">
        <f t="shared" si="1"/>
        <v>0.38668406465753424</v>
      </c>
      <c r="S71" s="322">
        <f t="shared" si="0"/>
        <v>0.41218406465753427</v>
      </c>
      <c r="T71" s="322"/>
      <c r="U71" s="322"/>
      <c r="V71" s="322"/>
      <c r="W71" s="322"/>
      <c r="X71" s="322"/>
      <c r="Y71" s="322"/>
    </row>
    <row r="72" spans="1:25">
      <c r="A72" s="322"/>
      <c r="B72" s="189" t="s">
        <v>208</v>
      </c>
      <c r="C72" s="217"/>
      <c r="D72" s="209">
        <v>0</v>
      </c>
      <c r="E72" s="227"/>
      <c r="F72" s="192"/>
      <c r="G72" s="192">
        <f t="shared" si="2"/>
        <v>8.0630640000000003E-2</v>
      </c>
      <c r="H72" s="193"/>
      <c r="I72" s="195"/>
      <c r="J72" s="197">
        <f t="shared" si="3"/>
        <v>2.5499999999999998E-2</v>
      </c>
      <c r="K72" s="195"/>
      <c r="L72" s="195"/>
      <c r="M72" s="209">
        <f t="shared" si="4"/>
        <v>0.16</v>
      </c>
      <c r="N72" s="195"/>
      <c r="O72" s="217"/>
      <c r="P72" s="329"/>
      <c r="Q72" s="322"/>
      <c r="R72" s="322">
        <f t="shared" si="1"/>
        <v>0.26613063999999997</v>
      </c>
      <c r="S72" s="322">
        <f t="shared" si="0"/>
        <v>0.29163064</v>
      </c>
      <c r="T72" s="322"/>
      <c r="U72" s="322"/>
      <c r="V72" s="322"/>
      <c r="W72" s="322"/>
      <c r="X72" s="322"/>
      <c r="Y72" s="322"/>
    </row>
    <row r="73" spans="1:25">
      <c r="A73" s="322"/>
      <c r="B73" s="189" t="s">
        <v>209</v>
      </c>
      <c r="C73" s="217"/>
      <c r="D73" s="209">
        <v>0</v>
      </c>
      <c r="E73" s="227"/>
      <c r="F73" s="192">
        <f>$L$6</f>
        <v>0.12055342465753426</v>
      </c>
      <c r="G73" s="192">
        <f t="shared" si="2"/>
        <v>8.0630640000000003E-2</v>
      </c>
      <c r="H73" s="193"/>
      <c r="I73" s="195"/>
      <c r="J73" s="197">
        <f t="shared" si="3"/>
        <v>2.5499999999999998E-2</v>
      </c>
      <c r="K73" s="195"/>
      <c r="L73" s="195"/>
      <c r="M73" s="209">
        <f t="shared" si="4"/>
        <v>0.16</v>
      </c>
      <c r="N73" s="195"/>
      <c r="O73" s="217"/>
      <c r="P73" s="329"/>
      <c r="Q73" s="322"/>
      <c r="R73" s="322">
        <f t="shared" si="1"/>
        <v>0.38668406465753424</v>
      </c>
      <c r="S73" s="322">
        <f t="shared" si="0"/>
        <v>0.41218406465753427</v>
      </c>
      <c r="T73" s="322"/>
      <c r="U73" s="322"/>
      <c r="V73" s="322"/>
      <c r="W73" s="322"/>
      <c r="X73" s="322"/>
      <c r="Y73" s="322"/>
    </row>
    <row r="74" spans="1:25">
      <c r="A74" s="322"/>
      <c r="B74" s="185" t="s">
        <v>210</v>
      </c>
      <c r="C74" s="218"/>
      <c r="D74" s="228"/>
      <c r="E74" s="290"/>
      <c r="F74" s="201"/>
      <c r="G74" s="201"/>
      <c r="H74" s="202"/>
      <c r="I74" s="204"/>
      <c r="J74" s="229"/>
      <c r="K74" s="204"/>
      <c r="L74" s="204"/>
      <c r="M74" s="228"/>
      <c r="N74" s="204"/>
      <c r="O74" s="218"/>
      <c r="P74" s="329"/>
      <c r="Q74" s="322"/>
      <c r="R74" s="322">
        <f t="shared" si="1"/>
        <v>0</v>
      </c>
      <c r="S74" s="322">
        <f t="shared" si="0"/>
        <v>0</v>
      </c>
      <c r="T74" s="322"/>
      <c r="U74" s="322"/>
      <c r="V74" s="322"/>
      <c r="W74" s="322"/>
      <c r="X74" s="322"/>
      <c r="Y74" s="322"/>
    </row>
    <row r="75" spans="1:25">
      <c r="A75" s="322"/>
      <c r="B75" s="329"/>
      <c r="C75" s="329"/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2"/>
      <c r="R75" s="322">
        <f>SUM(R27:R74)</f>
        <v>31.497536505205474</v>
      </c>
      <c r="S75" s="322"/>
      <c r="T75" s="322"/>
      <c r="U75" s="322"/>
      <c r="V75" s="322"/>
      <c r="W75" s="322"/>
      <c r="X75" s="322"/>
      <c r="Y75" s="322"/>
    </row>
    <row r="76" spans="1:25">
      <c r="A76" s="322"/>
      <c r="B76" s="322"/>
      <c r="C76" s="322"/>
      <c r="D76" s="322"/>
      <c r="E76" s="369">
        <v>3</v>
      </c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 t="s">
        <v>152</v>
      </c>
      <c r="U76" s="322" t="s">
        <v>153</v>
      </c>
      <c r="V76" s="322"/>
      <c r="W76" s="322"/>
      <c r="X76" s="322"/>
      <c r="Y76" s="322"/>
    </row>
    <row r="77" spans="1:25">
      <c r="A77" s="322"/>
      <c r="B77" s="330"/>
      <c r="C77" s="322"/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>
        <v>3</v>
      </c>
      <c r="U77" s="322">
        <v>4</v>
      </c>
      <c r="V77" s="322"/>
      <c r="W77" s="322"/>
      <c r="X77" s="322"/>
      <c r="Y77" s="322"/>
    </row>
    <row r="78" spans="1:25" ht="15" customHeight="1">
      <c r="A78" s="322"/>
      <c r="B78" s="181" t="s">
        <v>37</v>
      </c>
      <c r="C78" s="210" t="s">
        <v>38</v>
      </c>
      <c r="D78" s="182" t="s">
        <v>39</v>
      </c>
      <c r="E78" s="287" t="s">
        <v>40</v>
      </c>
      <c r="F78" s="400" t="s">
        <v>142</v>
      </c>
      <c r="G78" s="182" t="s">
        <v>33</v>
      </c>
      <c r="H78" s="182" t="s">
        <v>41</v>
      </c>
      <c r="I78" s="183" t="s">
        <v>42</v>
      </c>
      <c r="J78" s="184" t="s">
        <v>43</v>
      </c>
      <c r="K78" s="183" t="s">
        <v>143</v>
      </c>
      <c r="L78" s="402" t="s">
        <v>144</v>
      </c>
      <c r="M78" s="206" t="s">
        <v>139</v>
      </c>
      <c r="N78" s="184" t="s">
        <v>157</v>
      </c>
      <c r="O78" s="215" t="s">
        <v>158</v>
      </c>
      <c r="P78" s="321"/>
      <c r="Q78" s="322"/>
      <c r="R78" s="322"/>
      <c r="S78" s="322"/>
      <c r="T78" s="322"/>
      <c r="U78" s="322"/>
      <c r="V78" s="322"/>
      <c r="W78" s="322"/>
      <c r="X78" s="322"/>
      <c r="Y78" s="322"/>
    </row>
    <row r="79" spans="1:25">
      <c r="A79" s="322"/>
      <c r="B79" s="185"/>
      <c r="C79" s="211"/>
      <c r="D79" s="186"/>
      <c r="E79" s="288" t="s">
        <v>39</v>
      </c>
      <c r="F79" s="401"/>
      <c r="G79" s="186"/>
      <c r="H79" s="186"/>
      <c r="I79" s="187"/>
      <c r="J79" s="188"/>
      <c r="K79" s="187"/>
      <c r="L79" s="403"/>
      <c r="M79" s="207"/>
      <c r="N79" s="188"/>
      <c r="O79" s="216"/>
      <c r="P79" s="321"/>
      <c r="Q79" s="322"/>
      <c r="R79" s="322"/>
      <c r="S79" s="322"/>
      <c r="T79" s="322"/>
      <c r="U79" s="322"/>
      <c r="V79" s="322"/>
      <c r="W79" s="322"/>
      <c r="X79" s="322"/>
      <c r="Y79" s="322"/>
    </row>
    <row r="80" spans="1:25">
      <c r="A80" s="322"/>
      <c r="B80" s="189" t="s">
        <v>163</v>
      </c>
      <c r="C80" s="212"/>
      <c r="D80" s="190">
        <v>0</v>
      </c>
      <c r="E80" s="289"/>
      <c r="F80" s="192">
        <f>$L$6</f>
        <v>0.12055342465753426</v>
      </c>
      <c r="G80" s="190"/>
      <c r="H80" s="193"/>
      <c r="I80" s="194"/>
      <c r="J80" s="195"/>
      <c r="K80" s="194"/>
      <c r="L80" s="195"/>
      <c r="M80" s="208"/>
      <c r="N80" s="195"/>
      <c r="O80" s="217"/>
      <c r="P80" s="196"/>
      <c r="Q80" s="322"/>
      <c r="R80" s="322"/>
      <c r="S80" s="322"/>
      <c r="T80" s="322">
        <f t="shared" ref="T80:T127" si="5">(D80+E80+F80+G80+H80++M80+O80+C80)+($T$77*(I80+J80+L80+N80)+K80)</f>
        <v>0.12055342465753426</v>
      </c>
      <c r="U80" s="322">
        <f t="shared" ref="U80:U127" si="6">(C80+E80+D80+F80+G80+H80++M80+O80)+($U$77*(N80+I80+J80+L80)+K80)</f>
        <v>0.12055342465753426</v>
      </c>
      <c r="V80" s="322"/>
      <c r="W80" s="322"/>
      <c r="X80" s="322"/>
      <c r="Y80" s="322"/>
    </row>
    <row r="81" spans="1:25">
      <c r="A81" s="322"/>
      <c r="B81" s="189" t="s">
        <v>164</v>
      </c>
      <c r="C81" s="212"/>
      <c r="D81" s="190">
        <v>0</v>
      </c>
      <c r="E81" s="289"/>
      <c r="F81" s="192"/>
      <c r="G81" s="190"/>
      <c r="H81" s="193"/>
      <c r="I81" s="194"/>
      <c r="J81" s="195"/>
      <c r="K81" s="194"/>
      <c r="L81" s="195"/>
      <c r="M81" s="208"/>
      <c r="N81" s="195"/>
      <c r="O81" s="217"/>
      <c r="P81" s="196"/>
      <c r="Q81" s="322"/>
      <c r="R81" s="322"/>
      <c r="S81" s="322"/>
      <c r="T81" s="322">
        <f t="shared" si="5"/>
        <v>0</v>
      </c>
      <c r="U81" s="322">
        <f t="shared" si="6"/>
        <v>0</v>
      </c>
      <c r="V81" s="322"/>
      <c r="W81" s="322"/>
      <c r="X81" s="322"/>
      <c r="Y81" s="322"/>
    </row>
    <row r="82" spans="1:25">
      <c r="A82" s="322"/>
      <c r="B82" s="189" t="s">
        <v>165</v>
      </c>
      <c r="C82" s="212"/>
      <c r="D82" s="190">
        <v>0</v>
      </c>
      <c r="E82" s="289"/>
      <c r="F82" s="192">
        <f>$L$6</f>
        <v>0.12055342465753426</v>
      </c>
      <c r="G82" s="190"/>
      <c r="H82" s="193"/>
      <c r="I82" s="194"/>
      <c r="J82" s="195"/>
      <c r="K82" s="194"/>
      <c r="L82" s="195"/>
      <c r="M82" s="208"/>
      <c r="N82" s="195"/>
      <c r="O82" s="217"/>
      <c r="P82" s="196"/>
      <c r="Q82" s="322"/>
      <c r="R82" s="322"/>
      <c r="S82" s="322"/>
      <c r="T82" s="322">
        <f t="shared" si="5"/>
        <v>0.12055342465753426</v>
      </c>
      <c r="U82" s="322">
        <f t="shared" si="6"/>
        <v>0.12055342465753426</v>
      </c>
      <c r="V82" s="322"/>
      <c r="W82" s="322"/>
      <c r="X82" s="322"/>
      <c r="Y82" s="322"/>
    </row>
    <row r="83" spans="1:25">
      <c r="A83" s="322"/>
      <c r="B83" s="189" t="s">
        <v>166</v>
      </c>
      <c r="C83" s="212"/>
      <c r="D83" s="190">
        <v>0</v>
      </c>
      <c r="E83" s="289"/>
      <c r="F83" s="192"/>
      <c r="G83" s="190"/>
      <c r="H83" s="193"/>
      <c r="I83" s="194"/>
      <c r="J83" s="195"/>
      <c r="K83" s="194"/>
      <c r="L83" s="195"/>
      <c r="M83" s="208"/>
      <c r="N83" s="195"/>
      <c r="O83" s="217"/>
      <c r="P83" s="196"/>
      <c r="Q83" s="322"/>
      <c r="R83" s="322"/>
      <c r="S83" s="322"/>
      <c r="T83" s="322">
        <f t="shared" si="5"/>
        <v>0</v>
      </c>
      <c r="U83" s="322">
        <f t="shared" si="6"/>
        <v>0</v>
      </c>
      <c r="V83" s="322"/>
      <c r="W83" s="322"/>
      <c r="X83" s="322"/>
      <c r="Y83" s="322"/>
    </row>
    <row r="84" spans="1:25">
      <c r="A84" s="322"/>
      <c r="B84" s="189" t="s">
        <v>167</v>
      </c>
      <c r="C84" s="212"/>
      <c r="D84" s="190">
        <v>0</v>
      </c>
      <c r="E84" s="289"/>
      <c r="F84" s="192">
        <f>$L$6</f>
        <v>0.12055342465753426</v>
      </c>
      <c r="G84" s="190"/>
      <c r="H84" s="193"/>
      <c r="I84" s="194"/>
      <c r="J84" s="197"/>
      <c r="K84" s="194"/>
      <c r="L84" s="195"/>
      <c r="M84" s="208"/>
      <c r="N84" s="195"/>
      <c r="O84" s="217"/>
      <c r="P84" s="196"/>
      <c r="Q84" s="322"/>
      <c r="R84" s="322"/>
      <c r="S84" s="322"/>
      <c r="T84" s="322">
        <f t="shared" si="5"/>
        <v>0.12055342465753426</v>
      </c>
      <c r="U84" s="322">
        <f t="shared" si="6"/>
        <v>0.12055342465753426</v>
      </c>
      <c r="V84" s="322"/>
      <c r="W84" s="322"/>
      <c r="X84" s="322"/>
      <c r="Y84" s="322"/>
    </row>
    <row r="85" spans="1:25">
      <c r="A85" s="322"/>
      <c r="B85" s="189" t="s">
        <v>168</v>
      </c>
      <c r="C85" s="212"/>
      <c r="D85" s="190">
        <v>0</v>
      </c>
      <c r="E85" s="289"/>
      <c r="F85" s="192"/>
      <c r="G85" s="190"/>
      <c r="H85" s="193"/>
      <c r="I85" s="194"/>
      <c r="J85" s="195"/>
      <c r="K85" s="194"/>
      <c r="L85" s="195"/>
      <c r="M85" s="208"/>
      <c r="N85" s="195"/>
      <c r="O85" s="217"/>
      <c r="P85" s="196"/>
      <c r="Q85" s="322"/>
      <c r="R85" s="322"/>
      <c r="S85" s="322"/>
      <c r="T85" s="322">
        <f t="shared" si="5"/>
        <v>0</v>
      </c>
      <c r="U85" s="322">
        <f t="shared" si="6"/>
        <v>0</v>
      </c>
      <c r="V85" s="322"/>
      <c r="W85" s="322"/>
      <c r="X85" s="322"/>
      <c r="Y85" s="322"/>
    </row>
    <row r="86" spans="1:25">
      <c r="A86" s="322"/>
      <c r="B86" s="189" t="s">
        <v>169</v>
      </c>
      <c r="C86" s="212"/>
      <c r="D86" s="190">
        <v>0</v>
      </c>
      <c r="E86" s="289"/>
      <c r="F86" s="192">
        <f>$L$6</f>
        <v>0.12055342465753426</v>
      </c>
      <c r="G86" s="190"/>
      <c r="H86" s="193"/>
      <c r="I86" s="194"/>
      <c r="J86" s="195"/>
      <c r="K86" s="194"/>
      <c r="L86" s="195"/>
      <c r="M86" s="208"/>
      <c r="N86" s="195"/>
      <c r="O86" s="217"/>
      <c r="P86" s="196"/>
      <c r="Q86" s="322"/>
      <c r="R86" s="322"/>
      <c r="S86" s="322"/>
      <c r="T86" s="322">
        <f t="shared" si="5"/>
        <v>0.12055342465753426</v>
      </c>
      <c r="U86" s="322">
        <f t="shared" si="6"/>
        <v>0.12055342465753426</v>
      </c>
      <c r="V86" s="322"/>
      <c r="W86" s="322"/>
      <c r="X86" s="322"/>
      <c r="Y86" s="322"/>
    </row>
    <row r="87" spans="1:25">
      <c r="A87" s="322"/>
      <c r="B87" s="189" t="s">
        <v>170</v>
      </c>
      <c r="C87" s="212"/>
      <c r="D87" s="190">
        <v>0</v>
      </c>
      <c r="E87" s="289"/>
      <c r="F87" s="192"/>
      <c r="G87" s="192"/>
      <c r="H87" s="193"/>
      <c r="I87" s="198"/>
      <c r="J87" s="197"/>
      <c r="K87" s="194"/>
      <c r="L87" s="195"/>
      <c r="M87" s="190"/>
      <c r="N87" s="225"/>
      <c r="O87" s="217"/>
      <c r="P87" s="196"/>
      <c r="Q87" s="322"/>
      <c r="R87" s="322"/>
      <c r="S87" s="322"/>
      <c r="T87" s="322">
        <f t="shared" si="5"/>
        <v>0</v>
      </c>
      <c r="U87" s="322">
        <f t="shared" si="6"/>
        <v>0</v>
      </c>
      <c r="V87" s="322"/>
      <c r="W87" s="322"/>
      <c r="X87" s="322"/>
      <c r="Y87" s="322"/>
    </row>
    <row r="88" spans="1:25">
      <c r="A88" s="322"/>
      <c r="B88" s="189" t="s">
        <v>171</v>
      </c>
      <c r="C88" s="212"/>
      <c r="D88" s="190">
        <v>0</v>
      </c>
      <c r="E88" s="289"/>
      <c r="F88" s="192">
        <f>$L$6</f>
        <v>0.12055342465753426</v>
      </c>
      <c r="G88" s="192"/>
      <c r="H88" s="193"/>
      <c r="I88" s="198"/>
      <c r="J88" s="197"/>
      <c r="K88" s="194"/>
      <c r="L88" s="195"/>
      <c r="M88" s="190"/>
      <c r="N88" s="191"/>
      <c r="O88" s="217"/>
      <c r="P88" s="196"/>
      <c r="Q88" s="322"/>
      <c r="R88" s="322"/>
      <c r="S88" s="322"/>
      <c r="T88" s="322">
        <f t="shared" si="5"/>
        <v>0.12055342465753426</v>
      </c>
      <c r="U88" s="322">
        <f t="shared" si="6"/>
        <v>0.12055342465753426</v>
      </c>
      <c r="V88" s="322"/>
      <c r="W88" s="322"/>
      <c r="X88" s="322"/>
      <c r="Y88" s="322"/>
    </row>
    <row r="89" spans="1:25">
      <c r="A89" s="322"/>
      <c r="B89" s="189" t="s">
        <v>172</v>
      </c>
      <c r="C89" s="212"/>
      <c r="D89" s="190">
        <v>0</v>
      </c>
      <c r="E89" s="289"/>
      <c r="F89" s="192"/>
      <c r="G89" s="192"/>
      <c r="H89" s="193"/>
      <c r="I89" s="198"/>
      <c r="J89" s="197"/>
      <c r="K89" s="200"/>
      <c r="L89" s="195"/>
      <c r="M89" s="190"/>
      <c r="N89" s="225"/>
      <c r="O89" s="217"/>
      <c r="P89" s="196"/>
      <c r="Q89" s="322"/>
      <c r="R89" s="322"/>
      <c r="S89" s="322"/>
      <c r="T89" s="322">
        <f t="shared" si="5"/>
        <v>0</v>
      </c>
      <c r="U89" s="322">
        <f t="shared" si="6"/>
        <v>0</v>
      </c>
      <c r="V89" s="322"/>
      <c r="W89" s="322"/>
      <c r="X89" s="322"/>
      <c r="Y89" s="322"/>
    </row>
    <row r="90" spans="1:25">
      <c r="A90" s="322"/>
      <c r="B90" s="189" t="s">
        <v>173</v>
      </c>
      <c r="C90" s="212"/>
      <c r="D90" s="190">
        <v>0</v>
      </c>
      <c r="E90" s="289"/>
      <c r="F90" s="192">
        <f>$L$6</f>
        <v>0.12055342465753426</v>
      </c>
      <c r="G90" s="192"/>
      <c r="H90" s="193"/>
      <c r="I90" s="194"/>
      <c r="J90" s="197"/>
      <c r="K90" s="200"/>
      <c r="L90" s="195"/>
      <c r="M90" s="190"/>
      <c r="N90" s="225"/>
      <c r="O90" s="217"/>
      <c r="P90" s="196"/>
      <c r="Q90" s="322"/>
      <c r="R90" s="322"/>
      <c r="S90" s="322"/>
      <c r="T90" s="322">
        <f t="shared" si="5"/>
        <v>0.12055342465753426</v>
      </c>
      <c r="U90" s="322">
        <f t="shared" si="6"/>
        <v>0.12055342465753426</v>
      </c>
      <c r="V90" s="322"/>
      <c r="W90" s="322"/>
      <c r="X90" s="322"/>
      <c r="Y90" s="322"/>
    </row>
    <row r="91" spans="1:25">
      <c r="A91" s="322"/>
      <c r="B91" s="189" t="s">
        <v>174</v>
      </c>
      <c r="C91" s="212"/>
      <c r="D91" s="190">
        <v>0</v>
      </c>
      <c r="E91" s="289"/>
      <c r="F91" s="192"/>
      <c r="G91" s="192"/>
      <c r="H91" s="193"/>
      <c r="I91" s="194"/>
      <c r="J91" s="197"/>
      <c r="K91" s="200"/>
      <c r="L91" s="195"/>
      <c r="M91" s="190"/>
      <c r="N91" s="225"/>
      <c r="O91" s="217"/>
      <c r="P91" s="196"/>
      <c r="Q91" s="322"/>
      <c r="R91" s="322"/>
      <c r="S91" s="322"/>
      <c r="T91" s="322">
        <f t="shared" si="5"/>
        <v>0</v>
      </c>
      <c r="U91" s="322">
        <f t="shared" si="6"/>
        <v>0</v>
      </c>
      <c r="V91" s="322"/>
      <c r="W91" s="322"/>
      <c r="X91" s="322"/>
      <c r="Y91" s="322"/>
    </row>
    <row r="92" spans="1:25">
      <c r="A92" s="322"/>
      <c r="B92" s="189" t="s">
        <v>175</v>
      </c>
      <c r="C92" s="212"/>
      <c r="D92" s="190">
        <v>0</v>
      </c>
      <c r="E92" s="289"/>
      <c r="F92" s="192">
        <f>$L$6</f>
        <v>0.12055342465753426</v>
      </c>
      <c r="G92" s="192"/>
      <c r="H92" s="193"/>
      <c r="I92" s="194"/>
      <c r="J92" s="197"/>
      <c r="K92" s="194"/>
      <c r="L92" s="195"/>
      <c r="M92" s="190"/>
      <c r="N92" s="225"/>
      <c r="O92" s="217"/>
      <c r="P92" s="196"/>
      <c r="Q92" s="322"/>
      <c r="R92" s="322"/>
      <c r="S92" s="322"/>
      <c r="T92" s="322">
        <f t="shared" si="5"/>
        <v>0.12055342465753426</v>
      </c>
      <c r="U92" s="322">
        <f t="shared" si="6"/>
        <v>0.12055342465753426</v>
      </c>
      <c r="V92" s="322"/>
      <c r="W92" s="322"/>
      <c r="X92" s="322"/>
      <c r="Y92" s="322"/>
    </row>
    <row r="93" spans="1:25">
      <c r="A93" s="322"/>
      <c r="B93" s="189" t="s">
        <v>176</v>
      </c>
      <c r="C93" s="212"/>
      <c r="D93" s="190">
        <v>0</v>
      </c>
      <c r="E93" s="289"/>
      <c r="F93" s="192"/>
      <c r="G93" s="192"/>
      <c r="H93" s="193"/>
      <c r="I93" s="198"/>
      <c r="J93" s="197"/>
      <c r="K93" s="199"/>
      <c r="L93" s="195"/>
      <c r="M93" s="190"/>
      <c r="N93" s="225"/>
      <c r="O93" s="217"/>
      <c r="P93" s="196"/>
      <c r="Q93" s="322"/>
      <c r="R93" s="322"/>
      <c r="S93" s="322"/>
      <c r="T93" s="322">
        <f t="shared" si="5"/>
        <v>0</v>
      </c>
      <c r="U93" s="322">
        <f t="shared" si="6"/>
        <v>0</v>
      </c>
      <c r="V93" s="322"/>
      <c r="W93" s="322"/>
      <c r="X93" s="322"/>
      <c r="Y93" s="322"/>
    </row>
    <row r="94" spans="1:25">
      <c r="A94" s="322"/>
      <c r="B94" s="189" t="s">
        <v>177</v>
      </c>
      <c r="C94" s="212"/>
      <c r="D94" s="190">
        <v>0</v>
      </c>
      <c r="E94" s="289"/>
      <c r="F94" s="192">
        <f>$L$6</f>
        <v>0.12055342465753426</v>
      </c>
      <c r="G94" s="192"/>
      <c r="H94" s="193"/>
      <c r="I94" s="198"/>
      <c r="J94" s="197"/>
      <c r="K94" s="199"/>
      <c r="L94" s="195"/>
      <c r="M94" s="209"/>
      <c r="N94" s="195"/>
      <c r="O94" s="217"/>
      <c r="P94" s="196"/>
      <c r="Q94" s="322"/>
      <c r="R94" s="322"/>
      <c r="S94" s="322"/>
      <c r="T94" s="322">
        <f t="shared" si="5"/>
        <v>0.12055342465753426</v>
      </c>
      <c r="U94" s="322">
        <f t="shared" si="6"/>
        <v>0.12055342465753426</v>
      </c>
      <c r="V94" s="322"/>
      <c r="W94" s="322"/>
      <c r="X94" s="322"/>
      <c r="Y94" s="322"/>
    </row>
    <row r="95" spans="1:25">
      <c r="A95" s="322"/>
      <c r="B95" s="189" t="s">
        <v>178</v>
      </c>
      <c r="C95" s="212"/>
      <c r="D95" s="190">
        <v>0</v>
      </c>
      <c r="E95" s="289"/>
      <c r="F95" s="192"/>
      <c r="G95" s="192"/>
      <c r="H95" s="193"/>
      <c r="I95" s="198"/>
      <c r="J95" s="197"/>
      <c r="K95" s="197"/>
      <c r="L95" s="197"/>
      <c r="M95" s="209"/>
      <c r="N95" s="195"/>
      <c r="O95" s="217"/>
      <c r="P95" s="196"/>
      <c r="Q95" s="322"/>
      <c r="R95" s="322"/>
      <c r="S95" s="322"/>
      <c r="T95" s="322">
        <f t="shared" si="5"/>
        <v>0</v>
      </c>
      <c r="U95" s="322">
        <f t="shared" si="6"/>
        <v>0</v>
      </c>
      <c r="V95" s="322"/>
      <c r="W95" s="322"/>
      <c r="X95" s="322"/>
      <c r="Y95" s="322"/>
    </row>
    <row r="96" spans="1:25">
      <c r="A96" s="322"/>
      <c r="B96" s="189" t="s">
        <v>179</v>
      </c>
      <c r="C96" s="212"/>
      <c r="D96" s="190">
        <v>0</v>
      </c>
      <c r="E96" s="289"/>
      <c r="F96" s="192">
        <f>$L$6</f>
        <v>0.12055342465753426</v>
      </c>
      <c r="G96" s="192"/>
      <c r="H96" s="193"/>
      <c r="I96" s="198"/>
      <c r="J96" s="197"/>
      <c r="K96" s="226"/>
      <c r="L96" s="226"/>
      <c r="M96" s="209"/>
      <c r="N96" s="195"/>
      <c r="O96" s="217"/>
      <c r="P96" s="196"/>
      <c r="Q96" s="322"/>
      <c r="R96" s="322"/>
      <c r="S96" s="322"/>
      <c r="T96" s="322">
        <f t="shared" si="5"/>
        <v>0.12055342465753426</v>
      </c>
      <c r="U96" s="322">
        <f t="shared" si="6"/>
        <v>0.12055342465753426</v>
      </c>
      <c r="V96" s="322"/>
      <c r="W96" s="322"/>
      <c r="X96" s="322"/>
      <c r="Y96" s="322"/>
    </row>
    <row r="97" spans="1:25">
      <c r="A97" s="322"/>
      <c r="B97" s="189" t="s">
        <v>180</v>
      </c>
      <c r="C97" s="213"/>
      <c r="D97" s="190">
        <v>0</v>
      </c>
      <c r="E97" s="289"/>
      <c r="F97" s="192"/>
      <c r="G97" s="192"/>
      <c r="H97" s="193"/>
      <c r="I97" s="198"/>
      <c r="J97" s="197"/>
      <c r="K97" s="197"/>
      <c r="L97" s="226"/>
      <c r="M97" s="209"/>
      <c r="N97" s="197"/>
      <c r="O97" s="217"/>
      <c r="P97" s="196"/>
      <c r="Q97" s="322"/>
      <c r="R97" s="322"/>
      <c r="S97" s="322"/>
      <c r="T97" s="322">
        <f t="shared" si="5"/>
        <v>0</v>
      </c>
      <c r="U97" s="322">
        <f t="shared" si="6"/>
        <v>0</v>
      </c>
      <c r="V97" s="322"/>
      <c r="W97" s="322"/>
      <c r="X97" s="322"/>
      <c r="Y97" s="322"/>
    </row>
    <row r="98" spans="1:25">
      <c r="A98" s="322"/>
      <c r="B98" s="189" t="s">
        <v>181</v>
      </c>
      <c r="C98" s="213"/>
      <c r="D98" s="190">
        <v>0</v>
      </c>
      <c r="E98" s="289"/>
      <c r="F98" s="192">
        <f>$L$6</f>
        <v>0.12055342465753426</v>
      </c>
      <c r="G98" s="192">
        <f>$L$8</f>
        <v>8.0630640000000003E-2</v>
      </c>
      <c r="H98" s="193"/>
      <c r="I98" s="194"/>
      <c r="J98" s="197">
        <f>$L$15</f>
        <v>2.5499999999999998E-2</v>
      </c>
      <c r="K98" s="197"/>
      <c r="L98" s="226"/>
      <c r="M98" s="209"/>
      <c r="N98" s="195"/>
      <c r="O98" s="220"/>
      <c r="P98" s="196"/>
      <c r="Q98" s="322"/>
      <c r="R98" s="322"/>
      <c r="S98" s="322"/>
      <c r="T98" s="322">
        <f t="shared" si="5"/>
        <v>0.27768406465753426</v>
      </c>
      <c r="U98" s="322">
        <f t="shared" si="6"/>
        <v>0.30318406465753422</v>
      </c>
      <c r="V98" s="322"/>
      <c r="W98" s="322"/>
      <c r="X98" s="322"/>
      <c r="Y98" s="322"/>
    </row>
    <row r="99" spans="1:25">
      <c r="A99" s="322"/>
      <c r="B99" s="189" t="s">
        <v>182</v>
      </c>
      <c r="C99" s="213">
        <f>$L$3</f>
        <v>1</v>
      </c>
      <c r="D99" s="193">
        <f>$L$5</f>
        <v>1.5956164383561646</v>
      </c>
      <c r="E99" s="289">
        <f>$L$11</f>
        <v>1.89</v>
      </c>
      <c r="F99" s="192"/>
      <c r="G99" s="192">
        <f t="shared" ref="G99:G126" si="7">$L$8</f>
        <v>8.0630640000000003E-2</v>
      </c>
      <c r="H99" s="193"/>
      <c r="I99" s="198">
        <f>$L$13</f>
        <v>0.22</v>
      </c>
      <c r="J99" s="197">
        <f t="shared" ref="J99:J126" si="8">$L$15</f>
        <v>2.5499999999999998E-2</v>
      </c>
      <c r="K99" s="200"/>
      <c r="L99" s="195"/>
      <c r="M99" s="209"/>
      <c r="N99" s="197">
        <f>$L$19</f>
        <v>0.55000000000000004</v>
      </c>
      <c r="O99" s="220">
        <f>$L$4</f>
        <v>0.99900000000000011</v>
      </c>
      <c r="P99" s="196"/>
      <c r="Q99" s="322"/>
      <c r="R99" s="322"/>
      <c r="S99" s="322"/>
      <c r="T99" s="322">
        <f t="shared" si="5"/>
        <v>7.9517470783561652</v>
      </c>
      <c r="U99" s="322">
        <f t="shared" si="6"/>
        <v>8.747247078356164</v>
      </c>
      <c r="V99" s="322"/>
      <c r="W99" s="322"/>
      <c r="X99" s="322"/>
      <c r="Y99" s="322"/>
    </row>
    <row r="100" spans="1:25">
      <c r="A100" s="322"/>
      <c r="B100" s="189" t="s">
        <v>183</v>
      </c>
      <c r="C100" s="212"/>
      <c r="D100" s="190">
        <v>0</v>
      </c>
      <c r="E100" s="289"/>
      <c r="F100" s="192">
        <f>$L$6</f>
        <v>0.12055342465753426</v>
      </c>
      <c r="G100" s="192">
        <f t="shared" si="7"/>
        <v>8.0630640000000003E-2</v>
      </c>
      <c r="H100" s="193"/>
      <c r="I100" s="194"/>
      <c r="J100" s="197">
        <f t="shared" si="8"/>
        <v>2.5499999999999998E-2</v>
      </c>
      <c r="K100" s="200">
        <f>$L$17</f>
        <v>1.6</v>
      </c>
      <c r="L100" s="195"/>
      <c r="M100" s="209"/>
      <c r="N100" s="195"/>
      <c r="O100" s="217"/>
      <c r="P100" s="196"/>
      <c r="Q100" s="322"/>
      <c r="R100" s="322"/>
      <c r="S100" s="322"/>
      <c r="T100" s="322">
        <f t="shared" si="5"/>
        <v>1.8776840646575343</v>
      </c>
      <c r="U100" s="322">
        <f t="shared" si="6"/>
        <v>1.9031840646575344</v>
      </c>
      <c r="V100" s="322"/>
      <c r="W100" s="322"/>
      <c r="X100" s="322"/>
      <c r="Y100" s="322"/>
    </row>
    <row r="101" spans="1:25">
      <c r="A101" s="322"/>
      <c r="B101" s="189" t="s">
        <v>184</v>
      </c>
      <c r="C101" s="212"/>
      <c r="D101" s="190">
        <v>0</v>
      </c>
      <c r="E101" s="289"/>
      <c r="F101" s="192"/>
      <c r="G101" s="192">
        <f t="shared" si="7"/>
        <v>8.0630640000000003E-2</v>
      </c>
      <c r="H101" s="193"/>
      <c r="I101" s="194"/>
      <c r="J101" s="197">
        <f t="shared" si="8"/>
        <v>2.5499999999999998E-2</v>
      </c>
      <c r="K101" s="200">
        <f>$L$17</f>
        <v>1.6</v>
      </c>
      <c r="L101" s="195"/>
      <c r="M101" s="209"/>
      <c r="N101" s="195"/>
      <c r="O101" s="217"/>
      <c r="P101" s="196"/>
      <c r="Q101" s="322"/>
      <c r="R101" s="322"/>
      <c r="S101" s="322"/>
      <c r="T101" s="322">
        <f t="shared" si="5"/>
        <v>1.7571306400000002</v>
      </c>
      <c r="U101" s="322">
        <f t="shared" si="6"/>
        <v>1.7826306400000003</v>
      </c>
      <c r="V101" s="322"/>
      <c r="W101" s="322"/>
      <c r="X101" s="322"/>
      <c r="Y101" s="322"/>
    </row>
    <row r="102" spans="1:25">
      <c r="A102" s="322"/>
      <c r="B102" s="189" t="s">
        <v>185</v>
      </c>
      <c r="C102" s="212"/>
      <c r="D102" s="190">
        <v>0</v>
      </c>
      <c r="E102" s="289"/>
      <c r="F102" s="192">
        <f>$L$6</f>
        <v>0.12055342465753426</v>
      </c>
      <c r="G102" s="192">
        <f t="shared" si="7"/>
        <v>8.0630640000000003E-2</v>
      </c>
      <c r="H102" s="193"/>
      <c r="I102" s="194"/>
      <c r="J102" s="197">
        <f t="shared" si="8"/>
        <v>2.5499999999999998E-2</v>
      </c>
      <c r="K102" s="199"/>
      <c r="L102" s="195"/>
      <c r="M102" s="209"/>
      <c r="N102" s="195"/>
      <c r="O102" s="217"/>
      <c r="P102" s="196"/>
      <c r="Q102" s="322"/>
      <c r="R102" s="322"/>
      <c r="S102" s="322"/>
      <c r="T102" s="322">
        <f t="shared" si="5"/>
        <v>0.27768406465753426</v>
      </c>
      <c r="U102" s="322">
        <f t="shared" si="6"/>
        <v>0.30318406465753422</v>
      </c>
      <c r="V102" s="322"/>
      <c r="W102" s="322"/>
      <c r="X102" s="322"/>
      <c r="Y102" s="322"/>
    </row>
    <row r="103" spans="1:25">
      <c r="A103" s="322"/>
      <c r="B103" s="189" t="s">
        <v>186</v>
      </c>
      <c r="C103" s="217"/>
      <c r="D103" s="190">
        <v>0</v>
      </c>
      <c r="E103" s="227"/>
      <c r="F103" s="192"/>
      <c r="G103" s="192">
        <f t="shared" si="7"/>
        <v>8.0630640000000003E-2</v>
      </c>
      <c r="H103" s="193"/>
      <c r="I103" s="194"/>
      <c r="J103" s="197">
        <f t="shared" si="8"/>
        <v>2.5499999999999998E-2</v>
      </c>
      <c r="K103" s="195"/>
      <c r="L103" s="195"/>
      <c r="M103" s="190"/>
      <c r="N103" s="195"/>
      <c r="O103" s="217"/>
      <c r="P103" s="196"/>
      <c r="Q103" s="322"/>
      <c r="R103" s="322"/>
      <c r="S103" s="322"/>
      <c r="T103" s="322">
        <f t="shared" si="5"/>
        <v>0.15713063999999999</v>
      </c>
      <c r="U103" s="322">
        <f t="shared" si="6"/>
        <v>0.18263064000000001</v>
      </c>
      <c r="V103" s="322"/>
      <c r="W103" s="322"/>
      <c r="X103" s="322"/>
      <c r="Y103" s="322"/>
    </row>
    <row r="104" spans="1:25">
      <c r="A104" s="322"/>
      <c r="B104" s="189" t="s">
        <v>187</v>
      </c>
      <c r="C104" s="217"/>
      <c r="D104" s="190">
        <v>0</v>
      </c>
      <c r="E104" s="227"/>
      <c r="F104" s="192">
        <f>$L$6</f>
        <v>0.12055342465753426</v>
      </c>
      <c r="G104" s="192">
        <f t="shared" si="7"/>
        <v>8.0630640000000003E-2</v>
      </c>
      <c r="H104" s="193"/>
      <c r="I104" s="194"/>
      <c r="J104" s="197">
        <f t="shared" si="8"/>
        <v>2.5499999999999998E-2</v>
      </c>
      <c r="K104" s="195"/>
      <c r="L104" s="195"/>
      <c r="M104" s="190"/>
      <c r="N104" s="195"/>
      <c r="O104" s="217"/>
      <c r="P104" s="196"/>
      <c r="Q104" s="322"/>
      <c r="R104" s="322"/>
      <c r="S104" s="322"/>
      <c r="T104" s="322">
        <f t="shared" si="5"/>
        <v>0.27768406465753426</v>
      </c>
      <c r="U104" s="322">
        <f t="shared" si="6"/>
        <v>0.30318406465753422</v>
      </c>
      <c r="V104" s="322"/>
      <c r="W104" s="322"/>
      <c r="X104" s="322"/>
      <c r="Y104" s="322"/>
    </row>
    <row r="105" spans="1:25">
      <c r="A105" s="322"/>
      <c r="B105" s="189" t="s">
        <v>188</v>
      </c>
      <c r="C105" s="217"/>
      <c r="D105" s="190">
        <v>0</v>
      </c>
      <c r="E105" s="227"/>
      <c r="F105" s="192"/>
      <c r="G105" s="192">
        <f t="shared" si="7"/>
        <v>8.0630640000000003E-2</v>
      </c>
      <c r="H105" s="193"/>
      <c r="I105" s="194"/>
      <c r="J105" s="197">
        <f t="shared" si="8"/>
        <v>2.5499999999999998E-2</v>
      </c>
      <c r="K105" s="195"/>
      <c r="L105" s="195"/>
      <c r="M105" s="190"/>
      <c r="N105" s="195"/>
      <c r="O105" s="217"/>
      <c r="P105" s="196"/>
      <c r="Q105" s="322"/>
      <c r="R105" s="322"/>
      <c r="S105" s="322"/>
      <c r="T105" s="322">
        <f t="shared" si="5"/>
        <v>0.15713063999999999</v>
      </c>
      <c r="U105" s="322">
        <f t="shared" si="6"/>
        <v>0.18263064000000001</v>
      </c>
      <c r="V105" s="322"/>
      <c r="W105" s="322"/>
      <c r="X105" s="322"/>
      <c r="Y105" s="322"/>
    </row>
    <row r="106" spans="1:25">
      <c r="A106" s="322"/>
      <c r="B106" s="189" t="s">
        <v>189</v>
      </c>
      <c r="C106" s="213">
        <f>$L$3*1</f>
        <v>1</v>
      </c>
      <c r="D106" s="193">
        <f>$L$5</f>
        <v>1.5956164383561646</v>
      </c>
      <c r="E106" s="289">
        <f>$L$11</f>
        <v>1.89</v>
      </c>
      <c r="F106" s="192">
        <f>$L$6</f>
        <v>0.12055342465753426</v>
      </c>
      <c r="G106" s="192">
        <f t="shared" si="7"/>
        <v>8.0630640000000003E-2</v>
      </c>
      <c r="H106" s="193"/>
      <c r="I106" s="198">
        <f>$L$13</f>
        <v>0.22</v>
      </c>
      <c r="J106" s="197">
        <f t="shared" si="8"/>
        <v>2.5499999999999998E-2</v>
      </c>
      <c r="K106" s="195"/>
      <c r="L106" s="195"/>
      <c r="M106" s="190"/>
      <c r="N106" s="195"/>
      <c r="O106" s="217"/>
      <c r="P106" s="196"/>
      <c r="Q106" s="322"/>
      <c r="R106" s="322"/>
      <c r="S106" s="322"/>
      <c r="T106" s="322">
        <f t="shared" si="5"/>
        <v>5.4233005030136976</v>
      </c>
      <c r="U106" s="322">
        <f t="shared" si="6"/>
        <v>5.6688005030136983</v>
      </c>
      <c r="V106" s="322"/>
      <c r="W106" s="322"/>
      <c r="X106" s="322"/>
      <c r="Y106" s="322"/>
    </row>
    <row r="107" spans="1:25">
      <c r="A107" s="322"/>
      <c r="B107" s="189" t="s">
        <v>190</v>
      </c>
      <c r="C107" s="213">
        <f>$L$3*1</f>
        <v>1</v>
      </c>
      <c r="D107" s="193">
        <f>$L$5</f>
        <v>1.5956164383561646</v>
      </c>
      <c r="E107" s="227"/>
      <c r="F107" s="192"/>
      <c r="G107" s="192">
        <f t="shared" si="7"/>
        <v>8.0630640000000003E-2</v>
      </c>
      <c r="H107" s="193"/>
      <c r="I107" s="194"/>
      <c r="J107" s="197">
        <f t="shared" si="8"/>
        <v>2.5499999999999998E-2</v>
      </c>
      <c r="K107" s="195"/>
      <c r="L107" s="195"/>
      <c r="M107" s="190"/>
      <c r="N107" s="195"/>
      <c r="O107" s="217"/>
      <c r="P107" s="196"/>
      <c r="Q107" s="322"/>
      <c r="R107" s="322"/>
      <c r="S107" s="322"/>
      <c r="T107" s="322">
        <f t="shared" si="5"/>
        <v>2.7527470783561645</v>
      </c>
      <c r="U107" s="322">
        <f t="shared" si="6"/>
        <v>2.7782470783561641</v>
      </c>
      <c r="V107" s="322"/>
      <c r="W107" s="322"/>
      <c r="X107" s="322"/>
      <c r="Y107" s="322"/>
    </row>
    <row r="108" spans="1:25">
      <c r="A108" s="322"/>
      <c r="B108" s="189" t="s">
        <v>191</v>
      </c>
      <c r="C108" s="217"/>
      <c r="D108" s="190">
        <v>0</v>
      </c>
      <c r="E108" s="227"/>
      <c r="F108" s="192">
        <f>$L$6</f>
        <v>0.12055342465753426</v>
      </c>
      <c r="G108" s="192">
        <f t="shared" si="7"/>
        <v>8.0630640000000003E-2</v>
      </c>
      <c r="H108" s="193"/>
      <c r="I108" s="194"/>
      <c r="J108" s="197">
        <f t="shared" si="8"/>
        <v>2.5499999999999998E-2</v>
      </c>
      <c r="K108" s="195"/>
      <c r="L108" s="195"/>
      <c r="M108" s="190"/>
      <c r="N108" s="195"/>
      <c r="O108" s="220">
        <f>$L$4</f>
        <v>0.99900000000000011</v>
      </c>
      <c r="P108" s="196"/>
      <c r="Q108" s="322"/>
      <c r="R108" s="322"/>
      <c r="S108" s="322"/>
      <c r="T108" s="322">
        <f t="shared" si="5"/>
        <v>1.2766840646575344</v>
      </c>
      <c r="U108" s="322">
        <f t="shared" si="6"/>
        <v>1.3021840646575344</v>
      </c>
      <c r="V108" s="322"/>
      <c r="W108" s="322"/>
      <c r="X108" s="322"/>
      <c r="Y108" s="322"/>
    </row>
    <row r="109" spans="1:25">
      <c r="A109" s="322"/>
      <c r="B109" s="189" t="s">
        <v>192</v>
      </c>
      <c r="C109" s="217"/>
      <c r="D109" s="209">
        <v>0</v>
      </c>
      <c r="E109" s="227"/>
      <c r="F109" s="192"/>
      <c r="G109" s="192">
        <f t="shared" si="7"/>
        <v>8.0630640000000003E-2</v>
      </c>
      <c r="H109" s="193"/>
      <c r="I109" s="194"/>
      <c r="J109" s="197">
        <f t="shared" si="8"/>
        <v>2.5499999999999998E-2</v>
      </c>
      <c r="K109" s="195"/>
      <c r="L109" s="195"/>
      <c r="M109" s="190"/>
      <c r="N109" s="195"/>
      <c r="O109" s="217"/>
      <c r="P109" s="196"/>
      <c r="Q109" s="322"/>
      <c r="R109" s="322"/>
      <c r="S109" s="322"/>
      <c r="T109" s="322">
        <f t="shared" si="5"/>
        <v>0.15713063999999999</v>
      </c>
      <c r="U109" s="322">
        <f t="shared" si="6"/>
        <v>0.18263064000000001</v>
      </c>
      <c r="V109" s="322"/>
      <c r="W109" s="322"/>
      <c r="X109" s="322"/>
      <c r="Y109" s="322"/>
    </row>
    <row r="110" spans="1:25">
      <c r="A110" s="322"/>
      <c r="B110" s="189" t="s">
        <v>193</v>
      </c>
      <c r="C110" s="217"/>
      <c r="D110" s="209">
        <v>0</v>
      </c>
      <c r="E110" s="227"/>
      <c r="F110" s="192">
        <f>$L$6</f>
        <v>0.12055342465753426</v>
      </c>
      <c r="G110" s="192">
        <f t="shared" si="7"/>
        <v>8.0630640000000003E-2</v>
      </c>
      <c r="H110" s="193"/>
      <c r="I110" s="194"/>
      <c r="J110" s="197">
        <f t="shared" si="8"/>
        <v>2.5499999999999998E-2</v>
      </c>
      <c r="K110" s="195"/>
      <c r="L110" s="195"/>
      <c r="M110" s="190"/>
      <c r="N110" s="195"/>
      <c r="O110" s="217"/>
      <c r="P110" s="196"/>
      <c r="Q110" s="322"/>
      <c r="R110" s="322"/>
      <c r="S110" s="322"/>
      <c r="T110" s="322">
        <f t="shared" si="5"/>
        <v>0.27768406465753426</v>
      </c>
      <c r="U110" s="322">
        <f t="shared" si="6"/>
        <v>0.30318406465753422</v>
      </c>
      <c r="V110" s="322"/>
      <c r="W110" s="322"/>
      <c r="X110" s="322"/>
      <c r="Y110" s="322"/>
    </row>
    <row r="111" spans="1:25">
      <c r="A111" s="322"/>
      <c r="B111" s="189" t="s">
        <v>194</v>
      </c>
      <c r="C111" s="217"/>
      <c r="D111" s="209">
        <v>0</v>
      </c>
      <c r="E111" s="227"/>
      <c r="F111" s="192"/>
      <c r="G111" s="192">
        <f t="shared" si="7"/>
        <v>8.0630640000000003E-2</v>
      </c>
      <c r="H111" s="193"/>
      <c r="I111" s="194"/>
      <c r="J111" s="197">
        <f t="shared" si="8"/>
        <v>2.5499999999999998E-2</v>
      </c>
      <c r="K111" s="195"/>
      <c r="L111" s="195"/>
      <c r="M111" s="190"/>
      <c r="N111" s="195"/>
      <c r="O111" s="217"/>
      <c r="P111" s="196"/>
      <c r="Q111" s="322"/>
      <c r="R111" s="322"/>
      <c r="S111" s="322"/>
      <c r="T111" s="322">
        <f t="shared" si="5"/>
        <v>0.15713063999999999</v>
      </c>
      <c r="U111" s="322">
        <f t="shared" si="6"/>
        <v>0.18263064000000001</v>
      </c>
      <c r="V111" s="322"/>
      <c r="W111" s="322"/>
      <c r="X111" s="322"/>
      <c r="Y111" s="322"/>
    </row>
    <row r="112" spans="1:25">
      <c r="A112" s="322"/>
      <c r="B112" s="189" t="s">
        <v>195</v>
      </c>
      <c r="C112" s="213"/>
      <c r="D112" s="209">
        <v>0</v>
      </c>
      <c r="E112" s="289"/>
      <c r="F112" s="192">
        <f>$L$6</f>
        <v>0.12055342465753426</v>
      </c>
      <c r="G112" s="192">
        <f t="shared" si="7"/>
        <v>8.0630640000000003E-2</v>
      </c>
      <c r="H112" s="193"/>
      <c r="I112" s="198"/>
      <c r="J112" s="197">
        <f t="shared" si="8"/>
        <v>2.5499999999999998E-2</v>
      </c>
      <c r="K112" s="200"/>
      <c r="L112" s="197"/>
      <c r="M112" s="209">
        <f t="shared" ref="M112:M126" si="9">0.16</f>
        <v>0.16</v>
      </c>
      <c r="N112" s="195"/>
      <c r="O112" s="217"/>
      <c r="P112" s="196"/>
      <c r="Q112" s="322"/>
      <c r="R112" s="322"/>
      <c r="S112" s="322"/>
      <c r="T112" s="322">
        <f t="shared" si="5"/>
        <v>0.43768406465753429</v>
      </c>
      <c r="U112" s="322">
        <f t="shared" si="6"/>
        <v>0.46318406465753426</v>
      </c>
      <c r="V112" s="322"/>
      <c r="W112" s="322"/>
      <c r="X112" s="322"/>
      <c r="Y112" s="322"/>
    </row>
    <row r="113" spans="1:25">
      <c r="A113" s="322"/>
      <c r="B113" s="189" t="s">
        <v>196</v>
      </c>
      <c r="C113" s="213"/>
      <c r="D113" s="209">
        <v>0</v>
      </c>
      <c r="E113" s="227"/>
      <c r="F113" s="192"/>
      <c r="G113" s="192">
        <f t="shared" si="7"/>
        <v>8.0630640000000003E-2</v>
      </c>
      <c r="H113" s="193"/>
      <c r="I113" s="195"/>
      <c r="J113" s="197">
        <f t="shared" si="8"/>
        <v>2.5499999999999998E-2</v>
      </c>
      <c r="K113" s="195"/>
      <c r="L113" s="197"/>
      <c r="M113" s="209">
        <f t="shared" si="9"/>
        <v>0.16</v>
      </c>
      <c r="N113" s="195"/>
      <c r="O113" s="217"/>
      <c r="P113" s="196"/>
      <c r="Q113" s="322"/>
      <c r="R113" s="322"/>
      <c r="S113" s="322"/>
      <c r="T113" s="322">
        <f t="shared" si="5"/>
        <v>0.31713064000000002</v>
      </c>
      <c r="U113" s="322">
        <f t="shared" si="6"/>
        <v>0.34263063999999999</v>
      </c>
      <c r="V113" s="322"/>
      <c r="W113" s="322"/>
      <c r="X113" s="322"/>
      <c r="Y113" s="322"/>
    </row>
    <row r="114" spans="1:25">
      <c r="A114" s="322"/>
      <c r="B114" s="189" t="s">
        <v>197</v>
      </c>
      <c r="C114" s="217"/>
      <c r="D114" s="209">
        <v>0</v>
      </c>
      <c r="E114" s="227"/>
      <c r="F114" s="192">
        <f>$L$6</f>
        <v>0.12055342465753426</v>
      </c>
      <c r="G114" s="192">
        <f t="shared" si="7"/>
        <v>8.0630640000000003E-2</v>
      </c>
      <c r="H114" s="193"/>
      <c r="I114" s="195"/>
      <c r="J114" s="197">
        <f t="shared" si="8"/>
        <v>2.5499999999999998E-2</v>
      </c>
      <c r="K114" s="195"/>
      <c r="L114" s="197"/>
      <c r="M114" s="209">
        <f t="shared" si="9"/>
        <v>0.16</v>
      </c>
      <c r="N114" s="195"/>
      <c r="O114" s="217"/>
      <c r="P114" s="196"/>
      <c r="Q114" s="322"/>
      <c r="R114" s="322"/>
      <c r="S114" s="322"/>
      <c r="T114" s="322">
        <f t="shared" si="5"/>
        <v>0.43768406465753429</v>
      </c>
      <c r="U114" s="322">
        <f t="shared" si="6"/>
        <v>0.46318406465753426</v>
      </c>
      <c r="V114" s="322"/>
      <c r="W114" s="322"/>
      <c r="X114" s="322"/>
      <c r="Y114" s="322"/>
    </row>
    <row r="115" spans="1:25">
      <c r="A115" s="322"/>
      <c r="B115" s="189" t="s">
        <v>198</v>
      </c>
      <c r="C115" s="217"/>
      <c r="D115" s="209">
        <v>0</v>
      </c>
      <c r="E115" s="227"/>
      <c r="F115" s="192"/>
      <c r="G115" s="192">
        <f t="shared" si="7"/>
        <v>8.0630640000000003E-2</v>
      </c>
      <c r="H115" s="193"/>
      <c r="I115" s="195"/>
      <c r="J115" s="197">
        <f t="shared" si="8"/>
        <v>2.5499999999999998E-2</v>
      </c>
      <c r="K115" s="195"/>
      <c r="L115" s="195"/>
      <c r="M115" s="209">
        <f>0.16</f>
        <v>0.16</v>
      </c>
      <c r="N115" s="195"/>
      <c r="O115" s="220"/>
      <c r="P115" s="196"/>
      <c r="Q115" s="322"/>
      <c r="R115" s="322"/>
      <c r="S115" s="322"/>
      <c r="T115" s="322">
        <f t="shared" si="5"/>
        <v>0.31713064000000002</v>
      </c>
      <c r="U115" s="322">
        <f t="shared" si="6"/>
        <v>0.34263063999999999</v>
      </c>
      <c r="V115" s="322"/>
      <c r="W115" s="322"/>
      <c r="X115" s="322"/>
      <c r="Y115" s="322"/>
    </row>
    <row r="116" spans="1:25">
      <c r="A116" s="322"/>
      <c r="B116" s="189" t="s">
        <v>199</v>
      </c>
      <c r="C116" s="213">
        <f>$L$3*1</f>
        <v>1</v>
      </c>
      <c r="D116" s="193">
        <f>$L$5</f>
        <v>1.5956164383561646</v>
      </c>
      <c r="E116" s="289">
        <f>$L$11</f>
        <v>1.89</v>
      </c>
      <c r="F116" s="192">
        <f>$L$6</f>
        <v>0.12055342465753426</v>
      </c>
      <c r="G116" s="192">
        <f t="shared" si="7"/>
        <v>8.0630640000000003E-2</v>
      </c>
      <c r="H116" s="193"/>
      <c r="I116" s="198">
        <f>$L$13</f>
        <v>0.22</v>
      </c>
      <c r="J116" s="197">
        <f t="shared" si="8"/>
        <v>2.5499999999999998E-2</v>
      </c>
      <c r="K116" s="195"/>
      <c r="L116" s="195"/>
      <c r="M116" s="209">
        <f t="shared" si="9"/>
        <v>0.16</v>
      </c>
      <c r="N116" s="195"/>
      <c r="O116" s="217"/>
      <c r="P116" s="196"/>
      <c r="Q116" s="322"/>
      <c r="R116" s="322"/>
      <c r="S116" s="322"/>
      <c r="T116" s="322">
        <f t="shared" si="5"/>
        <v>5.5833005030136977</v>
      </c>
      <c r="U116" s="322">
        <f t="shared" si="6"/>
        <v>5.8288005030136985</v>
      </c>
      <c r="V116" s="322"/>
      <c r="W116" s="322"/>
      <c r="X116" s="322"/>
      <c r="Y116" s="322"/>
    </row>
    <row r="117" spans="1:25">
      <c r="A117" s="322"/>
      <c r="B117" s="189" t="s">
        <v>200</v>
      </c>
      <c r="C117" s="227"/>
      <c r="D117" s="209">
        <v>0</v>
      </c>
      <c r="E117" s="227"/>
      <c r="F117" s="192"/>
      <c r="G117" s="192">
        <f t="shared" si="7"/>
        <v>8.0630640000000003E-2</v>
      </c>
      <c r="H117" s="193"/>
      <c r="I117" s="198"/>
      <c r="J117" s="197">
        <f t="shared" si="8"/>
        <v>2.5499999999999998E-2</v>
      </c>
      <c r="K117" s="195"/>
      <c r="L117" s="195"/>
      <c r="M117" s="209">
        <f t="shared" si="9"/>
        <v>0.16</v>
      </c>
      <c r="N117" s="195"/>
      <c r="O117" s="217"/>
      <c r="P117" s="196"/>
      <c r="Q117" s="322"/>
      <c r="R117" s="322"/>
      <c r="S117" s="322"/>
      <c r="T117" s="322">
        <f t="shared" si="5"/>
        <v>0.31713064000000002</v>
      </c>
      <c r="U117" s="322">
        <f t="shared" si="6"/>
        <v>0.34263063999999999</v>
      </c>
      <c r="V117" s="322"/>
      <c r="W117" s="322"/>
      <c r="X117" s="322"/>
      <c r="Y117" s="322"/>
    </row>
    <row r="118" spans="1:25">
      <c r="A118" s="322"/>
      <c r="B118" s="189" t="s">
        <v>201</v>
      </c>
      <c r="C118" s="217"/>
      <c r="D118" s="209">
        <v>0</v>
      </c>
      <c r="E118" s="227"/>
      <c r="F118" s="192">
        <f>$L$6</f>
        <v>0.12055342465753426</v>
      </c>
      <c r="G118" s="192">
        <f t="shared" si="7"/>
        <v>8.0630640000000003E-2</v>
      </c>
      <c r="H118" s="193">
        <f>$L$9</f>
        <v>0.69</v>
      </c>
      <c r="I118" s="195"/>
      <c r="J118" s="197">
        <f t="shared" si="8"/>
        <v>2.5499999999999998E-2</v>
      </c>
      <c r="K118" s="195"/>
      <c r="L118" s="195"/>
      <c r="M118" s="209">
        <f t="shared" si="9"/>
        <v>0.16</v>
      </c>
      <c r="N118" s="195"/>
      <c r="O118" s="217"/>
      <c r="P118" s="196"/>
      <c r="Q118" s="322"/>
      <c r="R118" s="322"/>
      <c r="S118" s="322"/>
      <c r="T118" s="322">
        <f t="shared" si="5"/>
        <v>1.1276840646575341</v>
      </c>
      <c r="U118" s="322">
        <f t="shared" si="6"/>
        <v>1.1531840646575342</v>
      </c>
      <c r="V118" s="322"/>
      <c r="W118" s="322"/>
      <c r="X118" s="322"/>
      <c r="Y118" s="322"/>
    </row>
    <row r="119" spans="1:25">
      <c r="A119" s="322"/>
      <c r="B119" s="189" t="s">
        <v>202</v>
      </c>
      <c r="C119" s="217"/>
      <c r="D119" s="209">
        <v>0</v>
      </c>
      <c r="E119" s="289"/>
      <c r="F119" s="192"/>
      <c r="G119" s="192">
        <f t="shared" si="7"/>
        <v>8.0630640000000003E-2</v>
      </c>
      <c r="H119" s="193">
        <f>$L$10</f>
        <v>0.8</v>
      </c>
      <c r="I119" s="195"/>
      <c r="J119" s="197">
        <f t="shared" si="8"/>
        <v>2.5499999999999998E-2</v>
      </c>
      <c r="K119" s="195"/>
      <c r="L119" s="197">
        <f>$L$18</f>
        <v>2E-3</v>
      </c>
      <c r="M119" s="209">
        <f t="shared" si="9"/>
        <v>0.16</v>
      </c>
      <c r="N119" s="195"/>
      <c r="O119" s="217"/>
      <c r="P119" s="196"/>
      <c r="Q119" s="322"/>
      <c r="R119" s="322"/>
      <c r="S119" s="322"/>
      <c r="T119" s="322">
        <f t="shared" si="5"/>
        <v>1.1231306400000001</v>
      </c>
      <c r="U119" s="322">
        <f t="shared" si="6"/>
        <v>1.1506306400000001</v>
      </c>
      <c r="V119" s="322"/>
      <c r="W119" s="322"/>
      <c r="X119" s="322"/>
      <c r="Y119" s="322"/>
    </row>
    <row r="120" spans="1:25">
      <c r="A120" s="322"/>
      <c r="B120" s="189" t="s">
        <v>203</v>
      </c>
      <c r="C120" s="217"/>
      <c r="D120" s="209">
        <v>0</v>
      </c>
      <c r="E120" s="227"/>
      <c r="F120" s="192">
        <f>$L$6</f>
        <v>0.12055342465753426</v>
      </c>
      <c r="G120" s="192">
        <f t="shared" si="7"/>
        <v>8.0630640000000003E-2</v>
      </c>
      <c r="H120" s="193"/>
      <c r="I120" s="198"/>
      <c r="J120" s="197">
        <f t="shared" si="8"/>
        <v>2.5499999999999998E-2</v>
      </c>
      <c r="K120" s="195"/>
      <c r="L120" s="197">
        <f>$L$18</f>
        <v>2E-3</v>
      </c>
      <c r="M120" s="209">
        <f t="shared" si="9"/>
        <v>0.16</v>
      </c>
      <c r="N120" s="197"/>
      <c r="O120" s="217"/>
      <c r="P120" s="196"/>
      <c r="Q120" s="322"/>
      <c r="R120" s="322"/>
      <c r="S120" s="322"/>
      <c r="T120" s="322">
        <f t="shared" si="5"/>
        <v>0.44368406465753429</v>
      </c>
      <c r="U120" s="322">
        <f t="shared" si="6"/>
        <v>0.47118406465753426</v>
      </c>
      <c r="V120" s="322"/>
      <c r="W120" s="322"/>
      <c r="X120" s="322"/>
      <c r="Y120" s="322"/>
    </row>
    <row r="121" spans="1:25">
      <c r="A121" s="322"/>
      <c r="B121" s="189" t="s">
        <v>204</v>
      </c>
      <c r="C121" s="217"/>
      <c r="D121" s="209">
        <v>0</v>
      </c>
      <c r="E121" s="227"/>
      <c r="F121" s="192"/>
      <c r="G121" s="192">
        <f t="shared" si="7"/>
        <v>8.0630640000000003E-2</v>
      </c>
      <c r="H121" s="193"/>
      <c r="I121" s="198">
        <f>$L$13</f>
        <v>0.22</v>
      </c>
      <c r="J121" s="197">
        <f t="shared" si="8"/>
        <v>2.5499999999999998E-2</v>
      </c>
      <c r="K121" s="195"/>
      <c r="L121" s="197">
        <f>$L$18</f>
        <v>2E-3</v>
      </c>
      <c r="M121" s="209">
        <f t="shared" si="9"/>
        <v>0.16</v>
      </c>
      <c r="N121" s="197">
        <f>$L$19</f>
        <v>0.55000000000000004</v>
      </c>
      <c r="O121" s="217"/>
      <c r="P121" s="196"/>
      <c r="Q121" s="322"/>
      <c r="R121" s="322"/>
      <c r="S121" s="322"/>
      <c r="T121" s="322">
        <f t="shared" si="5"/>
        <v>2.6331306400000001</v>
      </c>
      <c r="U121" s="322">
        <f t="shared" si="6"/>
        <v>3.43063064</v>
      </c>
      <c r="V121" s="322"/>
      <c r="W121" s="322"/>
      <c r="X121" s="322"/>
      <c r="Y121" s="322"/>
    </row>
    <row r="122" spans="1:25">
      <c r="A122" s="322"/>
      <c r="B122" s="189" t="s">
        <v>205</v>
      </c>
      <c r="C122" s="217"/>
      <c r="D122" s="209">
        <v>0</v>
      </c>
      <c r="E122" s="227"/>
      <c r="F122" s="192">
        <f>$L$6</f>
        <v>0.12055342465753426</v>
      </c>
      <c r="G122" s="192">
        <f t="shared" si="7"/>
        <v>8.0630640000000003E-2</v>
      </c>
      <c r="H122" s="193"/>
      <c r="I122" s="195"/>
      <c r="J122" s="197">
        <f t="shared" si="8"/>
        <v>2.5499999999999998E-2</v>
      </c>
      <c r="K122" s="195"/>
      <c r="L122" s="195"/>
      <c r="M122" s="209">
        <f t="shared" si="9"/>
        <v>0.16</v>
      </c>
      <c r="N122" s="195"/>
      <c r="O122" s="217"/>
      <c r="P122" s="196"/>
      <c r="Q122" s="322"/>
      <c r="R122" s="322"/>
      <c r="S122" s="322"/>
      <c r="T122" s="322">
        <f t="shared" si="5"/>
        <v>0.43768406465753429</v>
      </c>
      <c r="U122" s="322">
        <f t="shared" si="6"/>
        <v>0.46318406465753426</v>
      </c>
      <c r="V122" s="322"/>
      <c r="W122" s="322"/>
      <c r="X122" s="322"/>
      <c r="Y122" s="322"/>
    </row>
    <row r="123" spans="1:25">
      <c r="A123" s="322"/>
      <c r="B123" s="189" t="s">
        <v>206</v>
      </c>
      <c r="C123" s="217"/>
      <c r="D123" s="209">
        <v>0</v>
      </c>
      <c r="E123" s="227"/>
      <c r="F123" s="192"/>
      <c r="G123" s="192">
        <f t="shared" si="7"/>
        <v>8.0630640000000003E-2</v>
      </c>
      <c r="H123" s="193"/>
      <c r="I123" s="195"/>
      <c r="J123" s="197">
        <f t="shared" si="8"/>
        <v>2.5499999999999998E-2</v>
      </c>
      <c r="K123" s="195"/>
      <c r="L123" s="195"/>
      <c r="M123" s="209">
        <f t="shared" si="9"/>
        <v>0.16</v>
      </c>
      <c r="N123" s="195"/>
      <c r="O123" s="217"/>
      <c r="P123" s="196"/>
      <c r="Q123" s="322"/>
      <c r="R123" s="322"/>
      <c r="S123" s="322"/>
      <c r="T123" s="322">
        <f t="shared" si="5"/>
        <v>0.31713064000000002</v>
      </c>
      <c r="U123" s="322">
        <f t="shared" si="6"/>
        <v>0.34263063999999999</v>
      </c>
      <c r="V123" s="322"/>
      <c r="W123" s="322"/>
      <c r="X123" s="322"/>
      <c r="Y123" s="322"/>
    </row>
    <row r="124" spans="1:25">
      <c r="A124" s="322"/>
      <c r="B124" s="189" t="s">
        <v>207</v>
      </c>
      <c r="C124" s="217"/>
      <c r="D124" s="209">
        <v>0</v>
      </c>
      <c r="E124" s="227"/>
      <c r="F124" s="192">
        <f>$L$6</f>
        <v>0.12055342465753426</v>
      </c>
      <c r="G124" s="192">
        <f t="shared" si="7"/>
        <v>8.0630640000000003E-2</v>
      </c>
      <c r="H124" s="193"/>
      <c r="I124" s="195"/>
      <c r="J124" s="197">
        <f t="shared" si="8"/>
        <v>2.5499999999999998E-2</v>
      </c>
      <c r="K124" s="195"/>
      <c r="L124" s="195"/>
      <c r="M124" s="209">
        <f t="shared" si="9"/>
        <v>0.16</v>
      </c>
      <c r="N124" s="195"/>
      <c r="O124" s="217"/>
      <c r="P124" s="196"/>
      <c r="Q124" s="322"/>
      <c r="R124" s="322"/>
      <c r="S124" s="322"/>
      <c r="T124" s="322">
        <f t="shared" si="5"/>
        <v>0.43768406465753429</v>
      </c>
      <c r="U124" s="322">
        <f t="shared" si="6"/>
        <v>0.46318406465753426</v>
      </c>
      <c r="V124" s="322"/>
      <c r="W124" s="322"/>
      <c r="X124" s="322"/>
      <c r="Y124" s="322"/>
    </row>
    <row r="125" spans="1:25">
      <c r="A125" s="322"/>
      <c r="B125" s="189" t="s">
        <v>208</v>
      </c>
      <c r="C125" s="217"/>
      <c r="D125" s="209">
        <v>0</v>
      </c>
      <c r="E125" s="227"/>
      <c r="F125" s="192"/>
      <c r="G125" s="192">
        <f t="shared" si="7"/>
        <v>8.0630640000000003E-2</v>
      </c>
      <c r="H125" s="193"/>
      <c r="I125" s="195"/>
      <c r="J125" s="197">
        <f t="shared" si="8"/>
        <v>2.5499999999999998E-2</v>
      </c>
      <c r="K125" s="195"/>
      <c r="L125" s="195"/>
      <c r="M125" s="209">
        <f t="shared" si="9"/>
        <v>0.16</v>
      </c>
      <c r="N125" s="195"/>
      <c r="O125" s="217"/>
      <c r="P125" s="196"/>
      <c r="Q125" s="322"/>
      <c r="R125" s="322"/>
      <c r="S125" s="322"/>
      <c r="T125" s="322">
        <f t="shared" si="5"/>
        <v>0.31713064000000002</v>
      </c>
      <c r="U125" s="322">
        <f t="shared" si="6"/>
        <v>0.34263063999999999</v>
      </c>
      <c r="V125" s="322"/>
      <c r="W125" s="322"/>
      <c r="X125" s="322"/>
      <c r="Y125" s="322"/>
    </row>
    <row r="126" spans="1:25">
      <c r="A126" s="322"/>
      <c r="B126" s="189" t="s">
        <v>209</v>
      </c>
      <c r="C126" s="217"/>
      <c r="D126" s="209">
        <v>0</v>
      </c>
      <c r="E126" s="227"/>
      <c r="F126" s="192">
        <f>$L$6</f>
        <v>0.12055342465753426</v>
      </c>
      <c r="G126" s="192">
        <f t="shared" si="7"/>
        <v>8.0630640000000003E-2</v>
      </c>
      <c r="H126" s="193"/>
      <c r="I126" s="195"/>
      <c r="J126" s="197">
        <f t="shared" si="8"/>
        <v>2.5499999999999998E-2</v>
      </c>
      <c r="K126" s="195"/>
      <c r="L126" s="195"/>
      <c r="M126" s="209">
        <f t="shared" si="9"/>
        <v>0.16</v>
      </c>
      <c r="N126" s="195"/>
      <c r="O126" s="217"/>
      <c r="P126" s="196"/>
      <c r="Q126" s="322"/>
      <c r="R126" s="322"/>
      <c r="S126" s="322"/>
      <c r="T126" s="322">
        <f t="shared" si="5"/>
        <v>0.43768406465753429</v>
      </c>
      <c r="U126" s="322">
        <f t="shared" si="6"/>
        <v>0.46318406465753426</v>
      </c>
      <c r="V126" s="322"/>
      <c r="W126" s="322"/>
      <c r="X126" s="322"/>
      <c r="Y126" s="322"/>
    </row>
    <row r="127" spans="1:25">
      <c r="A127" s="322"/>
      <c r="B127" s="185" t="s">
        <v>210</v>
      </c>
      <c r="C127" s="218"/>
      <c r="D127" s="228"/>
      <c r="E127" s="290"/>
      <c r="F127" s="201"/>
      <c r="G127" s="201"/>
      <c r="H127" s="202"/>
      <c r="I127" s="204"/>
      <c r="J127" s="229"/>
      <c r="K127" s="204"/>
      <c r="L127" s="204"/>
      <c r="M127" s="228"/>
      <c r="N127" s="204"/>
      <c r="O127" s="218"/>
      <c r="P127" s="196"/>
      <c r="Q127" s="322"/>
      <c r="R127" s="322"/>
      <c r="S127" s="322"/>
      <c r="T127" s="322">
        <f t="shared" si="5"/>
        <v>0</v>
      </c>
      <c r="U127" s="322">
        <f t="shared" si="6"/>
        <v>0</v>
      </c>
      <c r="V127" s="322"/>
      <c r="W127" s="322"/>
      <c r="X127" s="322"/>
      <c r="Y127" s="322"/>
    </row>
    <row r="128" spans="1:25">
      <c r="A128" s="322"/>
      <c r="B128" s="321"/>
      <c r="C128" s="196"/>
      <c r="D128" s="196"/>
      <c r="E128" s="331"/>
      <c r="F128" s="332"/>
      <c r="G128" s="332"/>
      <c r="H128" s="331"/>
      <c r="I128" s="196"/>
      <c r="J128" s="333"/>
      <c r="K128" s="196"/>
      <c r="L128" s="329"/>
      <c r="M128" s="329"/>
      <c r="N128" s="329"/>
      <c r="O128" s="329"/>
      <c r="P128" s="196"/>
      <c r="Q128" s="322"/>
      <c r="R128" s="322"/>
      <c r="S128" s="322"/>
      <c r="T128" s="322"/>
      <c r="U128" s="322"/>
      <c r="V128" s="322"/>
      <c r="W128" s="322"/>
      <c r="X128" s="322"/>
      <c r="Y128" s="322"/>
    </row>
    <row r="129" spans="1:25">
      <c r="A129" s="322"/>
      <c r="B129" s="322"/>
      <c r="C129" s="322"/>
      <c r="D129" s="322"/>
      <c r="E129" s="369">
        <v>5</v>
      </c>
      <c r="F129" s="322"/>
      <c r="G129" s="322"/>
      <c r="H129" s="322"/>
      <c r="I129" s="322"/>
      <c r="J129" s="322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 t="s">
        <v>154</v>
      </c>
      <c r="W129" s="322" t="s">
        <v>155</v>
      </c>
      <c r="X129" s="322"/>
      <c r="Y129" s="322"/>
    </row>
    <row r="130" spans="1:25">
      <c r="A130" s="322"/>
      <c r="B130" s="330"/>
      <c r="C130" s="322"/>
      <c r="D130" s="322"/>
      <c r="E130" s="322"/>
      <c r="F130" s="322"/>
      <c r="G130" s="322"/>
      <c r="H130" s="322"/>
      <c r="I130" s="322"/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>
        <v>5</v>
      </c>
      <c r="W130" s="322">
        <v>6</v>
      </c>
      <c r="X130" s="322"/>
      <c r="Y130" s="322"/>
    </row>
    <row r="131" spans="1:25" ht="15" customHeight="1">
      <c r="A131" s="322"/>
      <c r="B131" s="181" t="s">
        <v>37</v>
      </c>
      <c r="C131" s="210" t="s">
        <v>38</v>
      </c>
      <c r="D131" s="182" t="s">
        <v>39</v>
      </c>
      <c r="E131" s="287" t="s">
        <v>40</v>
      </c>
      <c r="F131" s="400" t="s">
        <v>142</v>
      </c>
      <c r="G131" s="182" t="s">
        <v>33</v>
      </c>
      <c r="H131" s="182" t="s">
        <v>41</v>
      </c>
      <c r="I131" s="183" t="s">
        <v>42</v>
      </c>
      <c r="J131" s="184" t="s">
        <v>43</v>
      </c>
      <c r="K131" s="183" t="s">
        <v>143</v>
      </c>
      <c r="L131" s="402" t="s">
        <v>144</v>
      </c>
      <c r="M131" s="206" t="s">
        <v>139</v>
      </c>
      <c r="N131" s="184" t="s">
        <v>157</v>
      </c>
      <c r="O131" s="215" t="s">
        <v>158</v>
      </c>
      <c r="P131" s="321"/>
      <c r="Q131" s="322"/>
      <c r="R131" s="322"/>
      <c r="S131" s="322"/>
      <c r="T131" s="322"/>
      <c r="U131" s="322"/>
      <c r="V131" s="322"/>
      <c r="W131" s="322"/>
      <c r="X131" s="322"/>
      <c r="Y131" s="322"/>
    </row>
    <row r="132" spans="1:25">
      <c r="A132" s="322"/>
      <c r="B132" s="185"/>
      <c r="C132" s="211"/>
      <c r="D132" s="186"/>
      <c r="E132" s="288" t="s">
        <v>39</v>
      </c>
      <c r="F132" s="401"/>
      <c r="G132" s="186"/>
      <c r="H132" s="186"/>
      <c r="I132" s="187"/>
      <c r="J132" s="188"/>
      <c r="K132" s="187"/>
      <c r="L132" s="403"/>
      <c r="M132" s="207"/>
      <c r="N132" s="188"/>
      <c r="O132" s="216"/>
      <c r="P132" s="321"/>
      <c r="Q132" s="322"/>
      <c r="R132" s="322"/>
      <c r="S132" s="322"/>
      <c r="T132" s="322"/>
      <c r="U132" s="322"/>
      <c r="V132" s="322"/>
      <c r="W132" s="322"/>
      <c r="X132" s="322"/>
      <c r="Y132" s="322"/>
    </row>
    <row r="133" spans="1:25">
      <c r="A133" s="322"/>
      <c r="B133" s="189" t="s">
        <v>163</v>
      </c>
      <c r="C133" s="212"/>
      <c r="D133" s="190">
        <v>0</v>
      </c>
      <c r="E133" s="289"/>
      <c r="F133" s="192">
        <f>$L$6</f>
        <v>0.12055342465753426</v>
      </c>
      <c r="G133" s="190"/>
      <c r="H133" s="193"/>
      <c r="I133" s="194"/>
      <c r="J133" s="195"/>
      <c r="K133" s="194"/>
      <c r="L133" s="195"/>
      <c r="M133" s="208"/>
      <c r="N133" s="195"/>
      <c r="O133" s="217"/>
      <c r="P133" s="196"/>
      <c r="Q133" s="322"/>
      <c r="R133" s="322"/>
      <c r="S133" s="322"/>
      <c r="T133" s="322"/>
      <c r="U133" s="322"/>
      <c r="V133" s="322">
        <f t="shared" ref="V133:V180" si="10">(D133+E133+F133+G133+H133++M133+O133+C133)+($V$130*(I133+J133+L133+N133)+K133)</f>
        <v>0.12055342465753426</v>
      </c>
      <c r="W133" s="322">
        <f t="shared" ref="W133:W180" si="11">(D133+E133+F133+G133+H133++M133+O133+C133)+($W$130*(I133+J133+L133+N133)+K133)</f>
        <v>0.12055342465753426</v>
      </c>
      <c r="X133" s="322"/>
      <c r="Y133" s="322"/>
    </row>
    <row r="134" spans="1:25">
      <c r="A134" s="322"/>
      <c r="B134" s="189" t="s">
        <v>164</v>
      </c>
      <c r="C134" s="212"/>
      <c r="D134" s="190">
        <v>0</v>
      </c>
      <c r="E134" s="289"/>
      <c r="F134" s="192"/>
      <c r="G134" s="190"/>
      <c r="H134" s="193"/>
      <c r="I134" s="194"/>
      <c r="J134" s="195"/>
      <c r="K134" s="194"/>
      <c r="L134" s="195"/>
      <c r="M134" s="208"/>
      <c r="N134" s="195"/>
      <c r="O134" s="217"/>
      <c r="P134" s="196"/>
      <c r="Q134" s="322"/>
      <c r="R134" s="322"/>
      <c r="S134" s="322"/>
      <c r="T134" s="322"/>
      <c r="U134" s="322"/>
      <c r="V134" s="322">
        <f t="shared" si="10"/>
        <v>0</v>
      </c>
      <c r="W134" s="322">
        <f t="shared" si="11"/>
        <v>0</v>
      </c>
      <c r="X134" s="322"/>
      <c r="Y134" s="322"/>
    </row>
    <row r="135" spans="1:25">
      <c r="A135" s="322"/>
      <c r="B135" s="189" t="s">
        <v>165</v>
      </c>
      <c r="C135" s="212"/>
      <c r="D135" s="190">
        <v>0</v>
      </c>
      <c r="E135" s="289"/>
      <c r="F135" s="192">
        <f>$L$6</f>
        <v>0.12055342465753426</v>
      </c>
      <c r="G135" s="190"/>
      <c r="H135" s="193"/>
      <c r="I135" s="194"/>
      <c r="J135" s="195"/>
      <c r="K135" s="194"/>
      <c r="L135" s="195"/>
      <c r="M135" s="208"/>
      <c r="N135" s="195"/>
      <c r="O135" s="217"/>
      <c r="P135" s="196"/>
      <c r="Q135" s="322"/>
      <c r="R135" s="322"/>
      <c r="S135" s="322"/>
      <c r="T135" s="322"/>
      <c r="U135" s="322"/>
      <c r="V135" s="322">
        <f t="shared" si="10"/>
        <v>0.12055342465753426</v>
      </c>
      <c r="W135" s="322">
        <f t="shared" si="11"/>
        <v>0.12055342465753426</v>
      </c>
      <c r="X135" s="322"/>
      <c r="Y135" s="322"/>
    </row>
    <row r="136" spans="1:25">
      <c r="A136" s="322"/>
      <c r="B136" s="189" t="s">
        <v>166</v>
      </c>
      <c r="C136" s="212"/>
      <c r="D136" s="190">
        <v>0</v>
      </c>
      <c r="E136" s="289"/>
      <c r="F136" s="192"/>
      <c r="G136" s="190"/>
      <c r="H136" s="193"/>
      <c r="I136" s="194"/>
      <c r="J136" s="195"/>
      <c r="K136" s="194"/>
      <c r="L136" s="195"/>
      <c r="M136" s="208"/>
      <c r="N136" s="195"/>
      <c r="O136" s="217"/>
      <c r="P136" s="196"/>
      <c r="Q136" s="322"/>
      <c r="R136" s="322"/>
      <c r="S136" s="322"/>
      <c r="T136" s="322"/>
      <c r="U136" s="322"/>
      <c r="V136" s="322">
        <f t="shared" si="10"/>
        <v>0</v>
      </c>
      <c r="W136" s="322">
        <f t="shared" si="11"/>
        <v>0</v>
      </c>
      <c r="X136" s="322"/>
      <c r="Y136" s="322"/>
    </row>
    <row r="137" spans="1:25">
      <c r="A137" s="322"/>
      <c r="B137" s="189" t="s">
        <v>167</v>
      </c>
      <c r="C137" s="212"/>
      <c r="D137" s="190">
        <v>0</v>
      </c>
      <c r="E137" s="289"/>
      <c r="F137" s="192">
        <f>$L$6</f>
        <v>0.12055342465753426</v>
      </c>
      <c r="G137" s="190"/>
      <c r="H137" s="193"/>
      <c r="I137" s="194"/>
      <c r="J137" s="197"/>
      <c r="K137" s="194"/>
      <c r="L137" s="195"/>
      <c r="M137" s="208"/>
      <c r="N137" s="195"/>
      <c r="O137" s="217"/>
      <c r="P137" s="196"/>
      <c r="Q137" s="322"/>
      <c r="R137" s="322"/>
      <c r="S137" s="322"/>
      <c r="T137" s="322"/>
      <c r="U137" s="322"/>
      <c r="V137" s="322">
        <f t="shared" si="10"/>
        <v>0.12055342465753426</v>
      </c>
      <c r="W137" s="322">
        <f t="shared" si="11"/>
        <v>0.12055342465753426</v>
      </c>
      <c r="X137" s="322"/>
      <c r="Y137" s="322"/>
    </row>
    <row r="138" spans="1:25">
      <c r="A138" s="322"/>
      <c r="B138" s="189" t="s">
        <v>168</v>
      </c>
      <c r="C138" s="212"/>
      <c r="D138" s="190">
        <v>0</v>
      </c>
      <c r="E138" s="289"/>
      <c r="F138" s="192"/>
      <c r="G138" s="190"/>
      <c r="H138" s="193"/>
      <c r="I138" s="194"/>
      <c r="J138" s="195"/>
      <c r="K138" s="194"/>
      <c r="L138" s="195"/>
      <c r="M138" s="208"/>
      <c r="N138" s="195"/>
      <c r="O138" s="217"/>
      <c r="P138" s="196"/>
      <c r="Q138" s="322"/>
      <c r="R138" s="322"/>
      <c r="S138" s="322"/>
      <c r="T138" s="322"/>
      <c r="U138" s="322"/>
      <c r="V138" s="322">
        <f t="shared" si="10"/>
        <v>0</v>
      </c>
      <c r="W138" s="322">
        <f t="shared" si="11"/>
        <v>0</v>
      </c>
      <c r="X138" s="322"/>
      <c r="Y138" s="322"/>
    </row>
    <row r="139" spans="1:25">
      <c r="A139" s="322"/>
      <c r="B139" s="189" t="s">
        <v>169</v>
      </c>
      <c r="C139" s="212"/>
      <c r="D139" s="190">
        <v>0</v>
      </c>
      <c r="E139" s="289"/>
      <c r="F139" s="192">
        <f>$L$6</f>
        <v>0.12055342465753426</v>
      </c>
      <c r="G139" s="190"/>
      <c r="H139" s="193"/>
      <c r="I139" s="194"/>
      <c r="J139" s="195"/>
      <c r="K139" s="194"/>
      <c r="L139" s="195"/>
      <c r="M139" s="208"/>
      <c r="N139" s="195"/>
      <c r="O139" s="217"/>
      <c r="P139" s="196"/>
      <c r="Q139" s="322"/>
      <c r="R139" s="322"/>
      <c r="S139" s="322"/>
      <c r="T139" s="322"/>
      <c r="U139" s="322"/>
      <c r="V139" s="322">
        <f t="shared" si="10"/>
        <v>0.12055342465753426</v>
      </c>
      <c r="W139" s="322">
        <f t="shared" si="11"/>
        <v>0.12055342465753426</v>
      </c>
      <c r="X139" s="322"/>
      <c r="Y139" s="322"/>
    </row>
    <row r="140" spans="1:25">
      <c r="A140" s="322"/>
      <c r="B140" s="189" t="s">
        <v>170</v>
      </c>
      <c r="C140" s="212"/>
      <c r="D140" s="190">
        <v>0</v>
      </c>
      <c r="E140" s="289"/>
      <c r="F140" s="192"/>
      <c r="G140" s="192"/>
      <c r="H140" s="193"/>
      <c r="I140" s="198"/>
      <c r="J140" s="197"/>
      <c r="K140" s="194"/>
      <c r="L140" s="195"/>
      <c r="M140" s="190"/>
      <c r="N140" s="225"/>
      <c r="O140" s="217"/>
      <c r="P140" s="196"/>
      <c r="Q140" s="322"/>
      <c r="R140" s="322"/>
      <c r="S140" s="322"/>
      <c r="T140" s="322"/>
      <c r="U140" s="322"/>
      <c r="V140" s="322">
        <f t="shared" si="10"/>
        <v>0</v>
      </c>
      <c r="W140" s="322">
        <f t="shared" si="11"/>
        <v>0</v>
      </c>
      <c r="X140" s="322"/>
      <c r="Y140" s="322"/>
    </row>
    <row r="141" spans="1:25">
      <c r="A141" s="322"/>
      <c r="B141" s="189" t="s">
        <v>171</v>
      </c>
      <c r="C141" s="212"/>
      <c r="D141" s="190">
        <v>0</v>
      </c>
      <c r="E141" s="289"/>
      <c r="F141" s="192">
        <f>$L$6</f>
        <v>0.12055342465753426</v>
      </c>
      <c r="G141" s="192"/>
      <c r="H141" s="193"/>
      <c r="I141" s="198"/>
      <c r="J141" s="197"/>
      <c r="K141" s="194"/>
      <c r="L141" s="195"/>
      <c r="M141" s="190"/>
      <c r="N141" s="191"/>
      <c r="O141" s="217"/>
      <c r="P141" s="196"/>
      <c r="Q141" s="322"/>
      <c r="R141" s="322"/>
      <c r="S141" s="322"/>
      <c r="T141" s="322"/>
      <c r="U141" s="322"/>
      <c r="V141" s="322">
        <f t="shared" si="10"/>
        <v>0.12055342465753426</v>
      </c>
      <c r="W141" s="322">
        <f t="shared" si="11"/>
        <v>0.12055342465753426</v>
      </c>
      <c r="X141" s="322"/>
      <c r="Y141" s="322"/>
    </row>
    <row r="142" spans="1:25">
      <c r="A142" s="322"/>
      <c r="B142" s="189" t="s">
        <v>172</v>
      </c>
      <c r="C142" s="212"/>
      <c r="D142" s="190">
        <v>0</v>
      </c>
      <c r="E142" s="289"/>
      <c r="F142" s="192"/>
      <c r="G142" s="192"/>
      <c r="H142" s="193"/>
      <c r="I142" s="198"/>
      <c r="J142" s="197"/>
      <c r="K142" s="200"/>
      <c r="L142" s="195"/>
      <c r="M142" s="190"/>
      <c r="N142" s="225"/>
      <c r="O142" s="217"/>
      <c r="P142" s="196"/>
      <c r="Q142" s="322"/>
      <c r="R142" s="322"/>
      <c r="S142" s="322"/>
      <c r="T142" s="322"/>
      <c r="U142" s="322"/>
      <c r="V142" s="322">
        <f t="shared" si="10"/>
        <v>0</v>
      </c>
      <c r="W142" s="322">
        <f t="shared" si="11"/>
        <v>0</v>
      </c>
      <c r="X142" s="322"/>
      <c r="Y142" s="322"/>
    </row>
    <row r="143" spans="1:25">
      <c r="A143" s="322"/>
      <c r="B143" s="189" t="s">
        <v>173</v>
      </c>
      <c r="C143" s="212"/>
      <c r="D143" s="190">
        <v>0</v>
      </c>
      <c r="E143" s="289"/>
      <c r="F143" s="192">
        <f>$L$6</f>
        <v>0.12055342465753426</v>
      </c>
      <c r="G143" s="192"/>
      <c r="H143" s="193"/>
      <c r="I143" s="194"/>
      <c r="J143" s="197"/>
      <c r="K143" s="200"/>
      <c r="L143" s="195"/>
      <c r="M143" s="190"/>
      <c r="N143" s="225"/>
      <c r="O143" s="217"/>
      <c r="P143" s="196"/>
      <c r="Q143" s="322"/>
      <c r="R143" s="322"/>
      <c r="S143" s="322"/>
      <c r="T143" s="322"/>
      <c r="U143" s="322"/>
      <c r="V143" s="322">
        <f t="shared" si="10"/>
        <v>0.12055342465753426</v>
      </c>
      <c r="W143" s="322">
        <f t="shared" si="11"/>
        <v>0.12055342465753426</v>
      </c>
      <c r="X143" s="322"/>
      <c r="Y143" s="322"/>
    </row>
    <row r="144" spans="1:25">
      <c r="A144" s="322"/>
      <c r="B144" s="189" t="s">
        <v>174</v>
      </c>
      <c r="C144" s="212"/>
      <c r="D144" s="190">
        <v>0</v>
      </c>
      <c r="E144" s="289"/>
      <c r="F144" s="192"/>
      <c r="G144" s="192"/>
      <c r="H144" s="193"/>
      <c r="I144" s="194"/>
      <c r="J144" s="197"/>
      <c r="K144" s="200"/>
      <c r="L144" s="195"/>
      <c r="M144" s="190"/>
      <c r="N144" s="225"/>
      <c r="O144" s="217"/>
      <c r="P144" s="196"/>
      <c r="Q144" s="322"/>
      <c r="R144" s="322"/>
      <c r="S144" s="322"/>
      <c r="T144" s="322"/>
      <c r="U144" s="322"/>
      <c r="V144" s="322">
        <f t="shared" si="10"/>
        <v>0</v>
      </c>
      <c r="W144" s="322">
        <f t="shared" si="11"/>
        <v>0</v>
      </c>
      <c r="X144" s="322"/>
      <c r="Y144" s="322"/>
    </row>
    <row r="145" spans="1:25">
      <c r="A145" s="322"/>
      <c r="B145" s="189" t="s">
        <v>175</v>
      </c>
      <c r="C145" s="212"/>
      <c r="D145" s="190">
        <v>0</v>
      </c>
      <c r="E145" s="289"/>
      <c r="F145" s="192">
        <f>$L$6</f>
        <v>0.12055342465753426</v>
      </c>
      <c r="G145" s="192"/>
      <c r="H145" s="193"/>
      <c r="I145" s="194"/>
      <c r="J145" s="197"/>
      <c r="K145" s="194"/>
      <c r="L145" s="195"/>
      <c r="M145" s="190"/>
      <c r="N145" s="225"/>
      <c r="O145" s="217"/>
      <c r="P145" s="196"/>
      <c r="Q145" s="322"/>
      <c r="R145" s="322"/>
      <c r="S145" s="322"/>
      <c r="T145" s="322"/>
      <c r="U145" s="322"/>
      <c r="V145" s="322">
        <f t="shared" si="10"/>
        <v>0.12055342465753426</v>
      </c>
      <c r="W145" s="322">
        <f t="shared" si="11"/>
        <v>0.12055342465753426</v>
      </c>
      <c r="X145" s="322"/>
      <c r="Y145" s="322"/>
    </row>
    <row r="146" spans="1:25">
      <c r="A146" s="322"/>
      <c r="B146" s="189" t="s">
        <v>176</v>
      </c>
      <c r="C146" s="212"/>
      <c r="D146" s="190">
        <v>0</v>
      </c>
      <c r="E146" s="289"/>
      <c r="F146" s="192"/>
      <c r="G146" s="192"/>
      <c r="H146" s="193"/>
      <c r="I146" s="198"/>
      <c r="J146" s="197"/>
      <c r="K146" s="199"/>
      <c r="L146" s="195"/>
      <c r="M146" s="190"/>
      <c r="N146" s="225"/>
      <c r="O146" s="217"/>
      <c r="P146" s="196"/>
      <c r="Q146" s="322"/>
      <c r="R146" s="322"/>
      <c r="S146" s="322"/>
      <c r="T146" s="322"/>
      <c r="U146" s="322"/>
      <c r="V146" s="322">
        <f t="shared" si="10"/>
        <v>0</v>
      </c>
      <c r="W146" s="322">
        <f t="shared" si="11"/>
        <v>0</v>
      </c>
      <c r="X146" s="322"/>
      <c r="Y146" s="322"/>
    </row>
    <row r="147" spans="1:25">
      <c r="A147" s="322"/>
      <c r="B147" s="189" t="s">
        <v>177</v>
      </c>
      <c r="C147" s="212"/>
      <c r="D147" s="190">
        <v>0</v>
      </c>
      <c r="E147" s="289"/>
      <c r="F147" s="192">
        <f>$L$6</f>
        <v>0.12055342465753426</v>
      </c>
      <c r="G147" s="192"/>
      <c r="H147" s="193"/>
      <c r="I147" s="198"/>
      <c r="J147" s="197"/>
      <c r="K147" s="199"/>
      <c r="L147" s="195"/>
      <c r="M147" s="209"/>
      <c r="N147" s="195"/>
      <c r="O147" s="217"/>
      <c r="P147" s="196"/>
      <c r="Q147" s="322"/>
      <c r="R147" s="322"/>
      <c r="S147" s="322"/>
      <c r="T147" s="322"/>
      <c r="U147" s="322"/>
      <c r="V147" s="322">
        <f t="shared" si="10"/>
        <v>0.12055342465753426</v>
      </c>
      <c r="W147" s="322">
        <f t="shared" si="11"/>
        <v>0.12055342465753426</v>
      </c>
      <c r="X147" s="322"/>
      <c r="Y147" s="322"/>
    </row>
    <row r="148" spans="1:25">
      <c r="A148" s="322"/>
      <c r="B148" s="189" t="s">
        <v>178</v>
      </c>
      <c r="C148" s="212"/>
      <c r="D148" s="190">
        <v>0</v>
      </c>
      <c r="E148" s="289"/>
      <c r="F148" s="192"/>
      <c r="G148" s="192"/>
      <c r="H148" s="193"/>
      <c r="I148" s="198"/>
      <c r="J148" s="197"/>
      <c r="K148" s="197"/>
      <c r="L148" s="197"/>
      <c r="M148" s="209"/>
      <c r="N148" s="195"/>
      <c r="O148" s="217"/>
      <c r="P148" s="196"/>
      <c r="Q148" s="322"/>
      <c r="R148" s="322"/>
      <c r="S148" s="322"/>
      <c r="T148" s="322"/>
      <c r="U148" s="322"/>
      <c r="V148" s="322">
        <f t="shared" si="10"/>
        <v>0</v>
      </c>
      <c r="W148" s="322">
        <f t="shared" si="11"/>
        <v>0</v>
      </c>
      <c r="X148" s="322"/>
      <c r="Y148" s="322"/>
    </row>
    <row r="149" spans="1:25">
      <c r="A149" s="322"/>
      <c r="B149" s="189" t="s">
        <v>179</v>
      </c>
      <c r="C149" s="212"/>
      <c r="D149" s="190">
        <v>0</v>
      </c>
      <c r="E149" s="289"/>
      <c r="F149" s="192">
        <f>$L$6</f>
        <v>0.12055342465753426</v>
      </c>
      <c r="G149" s="192"/>
      <c r="H149" s="193"/>
      <c r="I149" s="198"/>
      <c r="J149" s="197"/>
      <c r="K149" s="226"/>
      <c r="L149" s="226"/>
      <c r="M149" s="209"/>
      <c r="N149" s="195"/>
      <c r="O149" s="217"/>
      <c r="P149" s="196"/>
      <c r="Q149" s="322"/>
      <c r="R149" s="322"/>
      <c r="S149" s="322"/>
      <c r="T149" s="322"/>
      <c r="U149" s="322"/>
      <c r="V149" s="322">
        <f t="shared" si="10"/>
        <v>0.12055342465753426</v>
      </c>
      <c r="W149" s="322">
        <f t="shared" si="11"/>
        <v>0.12055342465753426</v>
      </c>
      <c r="X149" s="322"/>
      <c r="Y149" s="322"/>
    </row>
    <row r="150" spans="1:25">
      <c r="A150" s="322"/>
      <c r="B150" s="189" t="s">
        <v>180</v>
      </c>
      <c r="C150" s="213"/>
      <c r="D150" s="190">
        <v>0</v>
      </c>
      <c r="E150" s="289"/>
      <c r="F150" s="192"/>
      <c r="G150" s="192"/>
      <c r="H150" s="193"/>
      <c r="I150" s="198"/>
      <c r="J150" s="197"/>
      <c r="K150" s="197"/>
      <c r="L150" s="226"/>
      <c r="M150" s="209"/>
      <c r="N150" s="197"/>
      <c r="O150" s="217"/>
      <c r="P150" s="196"/>
      <c r="Q150" s="322"/>
      <c r="R150" s="322"/>
      <c r="S150" s="322"/>
      <c r="T150" s="322"/>
      <c r="U150" s="322"/>
      <c r="V150" s="322">
        <f t="shared" si="10"/>
        <v>0</v>
      </c>
      <c r="W150" s="322">
        <f t="shared" si="11"/>
        <v>0</v>
      </c>
      <c r="X150" s="322"/>
      <c r="Y150" s="322"/>
    </row>
    <row r="151" spans="1:25">
      <c r="A151" s="322"/>
      <c r="B151" s="189" t="s">
        <v>181</v>
      </c>
      <c r="C151" s="213"/>
      <c r="D151" s="190">
        <v>0</v>
      </c>
      <c r="E151" s="289"/>
      <c r="F151" s="192">
        <f>$L$6</f>
        <v>0.12055342465753426</v>
      </c>
      <c r="G151" s="192">
        <f>$L$8</f>
        <v>8.0630640000000003E-2</v>
      </c>
      <c r="H151" s="193"/>
      <c r="I151" s="194"/>
      <c r="J151" s="197">
        <f>$L$15</f>
        <v>2.5499999999999998E-2</v>
      </c>
      <c r="K151" s="197"/>
      <c r="L151" s="226"/>
      <c r="M151" s="209"/>
      <c r="N151" s="195"/>
      <c r="O151" s="220"/>
      <c r="P151" s="196"/>
      <c r="Q151" s="322"/>
      <c r="R151" s="322"/>
      <c r="S151" s="322"/>
      <c r="T151" s="322"/>
      <c r="U151" s="322"/>
      <c r="V151" s="322">
        <f t="shared" si="10"/>
        <v>0.32868406465753425</v>
      </c>
      <c r="W151" s="322">
        <f t="shared" si="11"/>
        <v>0.35418406465753427</v>
      </c>
      <c r="X151" s="322"/>
      <c r="Y151" s="322"/>
    </row>
    <row r="152" spans="1:25">
      <c r="A152" s="322"/>
      <c r="B152" s="189" t="s">
        <v>182</v>
      </c>
      <c r="C152" s="213">
        <f>$L$3</f>
        <v>1</v>
      </c>
      <c r="D152" s="193">
        <f>$L$5</f>
        <v>1.5956164383561646</v>
      </c>
      <c r="E152" s="289">
        <f>$L$11</f>
        <v>1.89</v>
      </c>
      <c r="F152" s="192"/>
      <c r="G152" s="192">
        <f t="shared" ref="G152:G179" si="12">$L$8</f>
        <v>8.0630640000000003E-2</v>
      </c>
      <c r="H152" s="193"/>
      <c r="I152" s="198">
        <f>$L$13</f>
        <v>0.22</v>
      </c>
      <c r="J152" s="197">
        <f t="shared" ref="J152:J179" si="13">$L$15</f>
        <v>2.5499999999999998E-2</v>
      </c>
      <c r="K152" s="200"/>
      <c r="L152" s="195"/>
      <c r="M152" s="209"/>
      <c r="N152" s="197">
        <f>$L$19</f>
        <v>0.55000000000000004</v>
      </c>
      <c r="O152" s="220">
        <f>$L$4</f>
        <v>0.99900000000000011</v>
      </c>
      <c r="P152" s="196"/>
      <c r="Q152" s="322"/>
      <c r="R152" s="322"/>
      <c r="S152" s="322"/>
      <c r="T152" s="322"/>
      <c r="U152" s="322"/>
      <c r="V152" s="322">
        <f t="shared" si="10"/>
        <v>9.5427470783561645</v>
      </c>
      <c r="W152" s="322">
        <f t="shared" si="11"/>
        <v>10.338247078356165</v>
      </c>
      <c r="X152" s="322"/>
      <c r="Y152" s="322"/>
    </row>
    <row r="153" spans="1:25">
      <c r="A153" s="322"/>
      <c r="B153" s="189" t="s">
        <v>183</v>
      </c>
      <c r="C153" s="212"/>
      <c r="D153" s="190">
        <v>0</v>
      </c>
      <c r="E153" s="289"/>
      <c r="F153" s="192">
        <f>$L$6</f>
        <v>0.12055342465753426</v>
      </c>
      <c r="G153" s="192">
        <f t="shared" si="12"/>
        <v>8.0630640000000003E-2</v>
      </c>
      <c r="H153" s="193"/>
      <c r="I153" s="194"/>
      <c r="J153" s="197">
        <f t="shared" si="13"/>
        <v>2.5499999999999998E-2</v>
      </c>
      <c r="K153" s="200">
        <f>$L$17</f>
        <v>1.6</v>
      </c>
      <c r="L153" s="195"/>
      <c r="M153" s="209"/>
      <c r="N153" s="195"/>
      <c r="O153" s="217"/>
      <c r="P153" s="196"/>
      <c r="Q153" s="322"/>
      <c r="R153" s="322"/>
      <c r="S153" s="322"/>
      <c r="T153" s="322"/>
      <c r="U153" s="322"/>
      <c r="V153" s="322">
        <f t="shared" si="10"/>
        <v>1.9286840646575343</v>
      </c>
      <c r="W153" s="322">
        <f t="shared" si="11"/>
        <v>1.9541840646575344</v>
      </c>
      <c r="X153" s="322"/>
      <c r="Y153" s="322"/>
    </row>
    <row r="154" spans="1:25">
      <c r="A154" s="322"/>
      <c r="B154" s="189" t="s">
        <v>184</v>
      </c>
      <c r="C154" s="212"/>
      <c r="D154" s="190">
        <v>0</v>
      </c>
      <c r="E154" s="289"/>
      <c r="F154" s="192"/>
      <c r="G154" s="192">
        <f t="shared" si="12"/>
        <v>8.0630640000000003E-2</v>
      </c>
      <c r="H154" s="193"/>
      <c r="I154" s="194"/>
      <c r="J154" s="197">
        <f t="shared" si="13"/>
        <v>2.5499999999999998E-2</v>
      </c>
      <c r="K154" s="200">
        <f t="shared" ref="K154" si="14">$L$17</f>
        <v>1.6</v>
      </c>
      <c r="L154" s="195"/>
      <c r="M154" s="209"/>
      <c r="N154" s="195"/>
      <c r="O154" s="217"/>
      <c r="P154" s="196"/>
      <c r="Q154" s="322"/>
      <c r="R154" s="322"/>
      <c r="S154" s="322"/>
      <c r="T154" s="322"/>
      <c r="U154" s="322"/>
      <c r="V154" s="322">
        <f t="shared" si="10"/>
        <v>1.8081306400000001</v>
      </c>
      <c r="W154" s="322">
        <f t="shared" si="11"/>
        <v>1.8336306400000002</v>
      </c>
      <c r="X154" s="322"/>
      <c r="Y154" s="322"/>
    </row>
    <row r="155" spans="1:25">
      <c r="A155" s="322"/>
      <c r="B155" s="189" t="s">
        <v>185</v>
      </c>
      <c r="C155" s="212"/>
      <c r="D155" s="190">
        <v>0</v>
      </c>
      <c r="E155" s="289"/>
      <c r="F155" s="192">
        <f>$L$6</f>
        <v>0.12055342465753426</v>
      </c>
      <c r="G155" s="192">
        <f t="shared" si="12"/>
        <v>8.0630640000000003E-2</v>
      </c>
      <c r="H155" s="193"/>
      <c r="I155" s="194"/>
      <c r="J155" s="197">
        <f t="shared" si="13"/>
        <v>2.5499999999999998E-2</v>
      </c>
      <c r="K155" s="200"/>
      <c r="L155" s="195"/>
      <c r="M155" s="209"/>
      <c r="N155" s="195"/>
      <c r="O155" s="217"/>
      <c r="P155" s="196"/>
      <c r="Q155" s="322"/>
      <c r="R155" s="322"/>
      <c r="S155" s="322"/>
      <c r="T155" s="322"/>
      <c r="U155" s="322"/>
      <c r="V155" s="322">
        <f t="shared" si="10"/>
        <v>0.32868406465753425</v>
      </c>
      <c r="W155" s="322">
        <f t="shared" si="11"/>
        <v>0.35418406465753427</v>
      </c>
      <c r="X155" s="322"/>
      <c r="Y155" s="322"/>
    </row>
    <row r="156" spans="1:25">
      <c r="A156" s="322"/>
      <c r="B156" s="189" t="s">
        <v>186</v>
      </c>
      <c r="C156" s="217"/>
      <c r="D156" s="190">
        <v>0</v>
      </c>
      <c r="E156" s="227"/>
      <c r="F156" s="192"/>
      <c r="G156" s="192">
        <f t="shared" si="12"/>
        <v>8.0630640000000003E-2</v>
      </c>
      <c r="H156" s="193"/>
      <c r="I156" s="194"/>
      <c r="J156" s="197">
        <f t="shared" si="13"/>
        <v>2.5499999999999998E-2</v>
      </c>
      <c r="K156" s="195"/>
      <c r="L156" s="195"/>
      <c r="M156" s="190"/>
      <c r="N156" s="195"/>
      <c r="O156" s="217"/>
      <c r="P156" s="196"/>
      <c r="Q156" s="322"/>
      <c r="R156" s="322"/>
      <c r="S156" s="322"/>
      <c r="T156" s="322"/>
      <c r="U156" s="322"/>
      <c r="V156" s="322">
        <f t="shared" si="10"/>
        <v>0.20813064000000001</v>
      </c>
      <c r="W156" s="322">
        <f t="shared" si="11"/>
        <v>0.23363064</v>
      </c>
      <c r="X156" s="322"/>
      <c r="Y156" s="322"/>
    </row>
    <row r="157" spans="1:25">
      <c r="A157" s="322"/>
      <c r="B157" s="189" t="s">
        <v>187</v>
      </c>
      <c r="C157" s="217"/>
      <c r="D157" s="190">
        <v>0</v>
      </c>
      <c r="E157" s="227"/>
      <c r="F157" s="192">
        <f>$L$6</f>
        <v>0.12055342465753426</v>
      </c>
      <c r="G157" s="192">
        <f t="shared" si="12"/>
        <v>8.0630640000000003E-2</v>
      </c>
      <c r="H157" s="193"/>
      <c r="I157" s="194"/>
      <c r="J157" s="197">
        <f t="shared" si="13"/>
        <v>2.5499999999999998E-2</v>
      </c>
      <c r="K157" s="195"/>
      <c r="L157" s="195"/>
      <c r="M157" s="190"/>
      <c r="N157" s="195"/>
      <c r="O157" s="217"/>
      <c r="P157" s="196"/>
      <c r="Q157" s="322"/>
      <c r="R157" s="322"/>
      <c r="S157" s="322"/>
      <c r="T157" s="322"/>
      <c r="U157" s="322"/>
      <c r="V157" s="322">
        <f t="shared" si="10"/>
        <v>0.32868406465753425</v>
      </c>
      <c r="W157" s="322">
        <f t="shared" si="11"/>
        <v>0.35418406465753427</v>
      </c>
      <c r="X157" s="322"/>
      <c r="Y157" s="322"/>
    </row>
    <row r="158" spans="1:25">
      <c r="A158" s="322"/>
      <c r="B158" s="189" t="s">
        <v>188</v>
      </c>
      <c r="C158" s="217"/>
      <c r="D158" s="190">
        <v>0</v>
      </c>
      <c r="E158" s="227"/>
      <c r="F158" s="192"/>
      <c r="G158" s="192">
        <f t="shared" si="12"/>
        <v>8.0630640000000003E-2</v>
      </c>
      <c r="H158" s="193"/>
      <c r="I158" s="194"/>
      <c r="J158" s="197">
        <f t="shared" si="13"/>
        <v>2.5499999999999998E-2</v>
      </c>
      <c r="K158" s="195"/>
      <c r="L158" s="195"/>
      <c r="M158" s="190"/>
      <c r="N158" s="195"/>
      <c r="O158" s="217"/>
      <c r="P158" s="196"/>
      <c r="Q158" s="322"/>
      <c r="R158" s="322"/>
      <c r="S158" s="322"/>
      <c r="T158" s="322"/>
      <c r="U158" s="322"/>
      <c r="V158" s="322">
        <f t="shared" si="10"/>
        <v>0.20813064000000001</v>
      </c>
      <c r="W158" s="322">
        <f t="shared" si="11"/>
        <v>0.23363064</v>
      </c>
      <c r="X158" s="322"/>
      <c r="Y158" s="322"/>
    </row>
    <row r="159" spans="1:25">
      <c r="A159" s="322"/>
      <c r="B159" s="189" t="s">
        <v>189</v>
      </c>
      <c r="C159" s="213">
        <f>$L$3*1</f>
        <v>1</v>
      </c>
      <c r="D159" s="193">
        <f>$L$5</f>
        <v>1.5956164383561646</v>
      </c>
      <c r="E159" s="289">
        <f>$L$11</f>
        <v>1.89</v>
      </c>
      <c r="F159" s="192">
        <f>$L$6</f>
        <v>0.12055342465753426</v>
      </c>
      <c r="G159" s="192">
        <f t="shared" si="12"/>
        <v>8.0630640000000003E-2</v>
      </c>
      <c r="H159" s="193"/>
      <c r="I159" s="198">
        <f>$L$13</f>
        <v>0.22</v>
      </c>
      <c r="J159" s="197">
        <f t="shared" si="13"/>
        <v>2.5499999999999998E-2</v>
      </c>
      <c r="K159" s="195"/>
      <c r="L159" s="195"/>
      <c r="M159" s="190"/>
      <c r="N159" s="195"/>
      <c r="O159" s="217"/>
      <c r="P159" s="196"/>
      <c r="Q159" s="322"/>
      <c r="R159" s="322"/>
      <c r="S159" s="322"/>
      <c r="T159" s="322"/>
      <c r="U159" s="322"/>
      <c r="V159" s="322">
        <f t="shared" si="10"/>
        <v>5.9143005030136981</v>
      </c>
      <c r="W159" s="322">
        <f t="shared" si="11"/>
        <v>6.159800503013698</v>
      </c>
      <c r="X159" s="322"/>
      <c r="Y159" s="322"/>
    </row>
    <row r="160" spans="1:25">
      <c r="A160" s="322"/>
      <c r="B160" s="189" t="s">
        <v>190</v>
      </c>
      <c r="C160" s="213">
        <f>$L$3*1</f>
        <v>1</v>
      </c>
      <c r="D160" s="193">
        <f>$L$5</f>
        <v>1.5956164383561646</v>
      </c>
      <c r="E160" s="227"/>
      <c r="F160" s="192"/>
      <c r="G160" s="192">
        <f t="shared" si="12"/>
        <v>8.0630640000000003E-2</v>
      </c>
      <c r="H160" s="193"/>
      <c r="I160" s="194"/>
      <c r="J160" s="197">
        <f t="shared" si="13"/>
        <v>2.5499999999999998E-2</v>
      </c>
      <c r="K160" s="195"/>
      <c r="L160" s="195"/>
      <c r="M160" s="190"/>
      <c r="N160" s="195"/>
      <c r="O160" s="217"/>
      <c r="P160" s="196"/>
      <c r="Q160" s="322"/>
      <c r="R160" s="322"/>
      <c r="S160" s="322"/>
      <c r="T160" s="322"/>
      <c r="U160" s="322"/>
      <c r="V160" s="322">
        <f t="shared" si="10"/>
        <v>2.8037470783561647</v>
      </c>
      <c r="W160" s="322">
        <f t="shared" si="11"/>
        <v>2.8292470783561647</v>
      </c>
      <c r="X160" s="322"/>
      <c r="Y160" s="322"/>
    </row>
    <row r="161" spans="1:25">
      <c r="A161" s="322"/>
      <c r="B161" s="189" t="s">
        <v>191</v>
      </c>
      <c r="C161" s="217"/>
      <c r="D161" s="190">
        <v>0</v>
      </c>
      <c r="E161" s="227"/>
      <c r="F161" s="192">
        <f>$L$6</f>
        <v>0.12055342465753426</v>
      </c>
      <c r="G161" s="192">
        <f t="shared" si="12"/>
        <v>8.0630640000000003E-2</v>
      </c>
      <c r="H161" s="193"/>
      <c r="I161" s="194"/>
      <c r="J161" s="197">
        <f t="shared" si="13"/>
        <v>2.5499999999999998E-2</v>
      </c>
      <c r="K161" s="195"/>
      <c r="L161" s="195"/>
      <c r="M161" s="190"/>
      <c r="N161" s="195"/>
      <c r="O161" s="220">
        <f>$L$4</f>
        <v>0.99900000000000011</v>
      </c>
      <c r="P161" s="196"/>
      <c r="Q161" s="322"/>
      <c r="R161" s="322"/>
      <c r="S161" s="322"/>
      <c r="T161" s="322"/>
      <c r="U161" s="322"/>
      <c r="V161" s="322">
        <f t="shared" si="10"/>
        <v>1.3276840646575343</v>
      </c>
      <c r="W161" s="322">
        <f t="shared" si="11"/>
        <v>1.3531840646575344</v>
      </c>
      <c r="X161" s="322"/>
      <c r="Y161" s="322"/>
    </row>
    <row r="162" spans="1:25">
      <c r="A162" s="322"/>
      <c r="B162" s="189" t="s">
        <v>192</v>
      </c>
      <c r="C162" s="217"/>
      <c r="D162" s="209">
        <v>0</v>
      </c>
      <c r="E162" s="227"/>
      <c r="F162" s="192"/>
      <c r="G162" s="192">
        <f t="shared" si="12"/>
        <v>8.0630640000000003E-2</v>
      </c>
      <c r="H162" s="193"/>
      <c r="I162" s="194"/>
      <c r="J162" s="197">
        <f t="shared" si="13"/>
        <v>2.5499999999999998E-2</v>
      </c>
      <c r="K162" s="195"/>
      <c r="L162" s="195"/>
      <c r="M162" s="190"/>
      <c r="N162" s="195"/>
      <c r="O162" s="217"/>
      <c r="P162" s="196"/>
      <c r="Q162" s="322"/>
      <c r="R162" s="322"/>
      <c r="S162" s="322"/>
      <c r="T162" s="322"/>
      <c r="U162" s="322"/>
      <c r="V162" s="322">
        <f t="shared" si="10"/>
        <v>0.20813064000000001</v>
      </c>
      <c r="W162" s="322">
        <f t="shared" si="11"/>
        <v>0.23363064</v>
      </c>
      <c r="X162" s="322"/>
      <c r="Y162" s="322"/>
    </row>
    <row r="163" spans="1:25">
      <c r="A163" s="322"/>
      <c r="B163" s="189" t="s">
        <v>193</v>
      </c>
      <c r="C163" s="217"/>
      <c r="D163" s="209">
        <v>0</v>
      </c>
      <c r="E163" s="227"/>
      <c r="F163" s="192">
        <f>$L$6</f>
        <v>0.12055342465753426</v>
      </c>
      <c r="G163" s="192">
        <f t="shared" si="12"/>
        <v>8.0630640000000003E-2</v>
      </c>
      <c r="H163" s="193"/>
      <c r="I163" s="194"/>
      <c r="J163" s="197">
        <f t="shared" si="13"/>
        <v>2.5499999999999998E-2</v>
      </c>
      <c r="K163" s="195"/>
      <c r="L163" s="195"/>
      <c r="M163" s="190"/>
      <c r="N163" s="195"/>
      <c r="O163" s="217"/>
      <c r="P163" s="196"/>
      <c r="Q163" s="322"/>
      <c r="R163" s="322"/>
      <c r="S163" s="322"/>
      <c r="T163" s="322"/>
      <c r="U163" s="322"/>
      <c r="V163" s="322">
        <f t="shared" si="10"/>
        <v>0.32868406465753425</v>
      </c>
      <c r="W163" s="322">
        <f t="shared" si="11"/>
        <v>0.35418406465753427</v>
      </c>
      <c r="X163" s="322"/>
      <c r="Y163" s="322"/>
    </row>
    <row r="164" spans="1:25">
      <c r="A164" s="322"/>
      <c r="B164" s="189" t="s">
        <v>194</v>
      </c>
      <c r="C164" s="217"/>
      <c r="D164" s="209">
        <v>0</v>
      </c>
      <c r="E164" s="227"/>
      <c r="F164" s="192"/>
      <c r="G164" s="192">
        <f t="shared" si="12"/>
        <v>8.0630640000000003E-2</v>
      </c>
      <c r="H164" s="193"/>
      <c r="I164" s="194"/>
      <c r="J164" s="197">
        <f t="shared" si="13"/>
        <v>2.5499999999999998E-2</v>
      </c>
      <c r="K164" s="195"/>
      <c r="L164" s="195"/>
      <c r="M164" s="190"/>
      <c r="N164" s="195"/>
      <c r="O164" s="217"/>
      <c r="P164" s="196"/>
      <c r="Q164" s="322"/>
      <c r="R164" s="322"/>
      <c r="S164" s="322"/>
      <c r="T164" s="322"/>
      <c r="U164" s="322"/>
      <c r="V164" s="322">
        <f t="shared" si="10"/>
        <v>0.20813064000000001</v>
      </c>
      <c r="W164" s="322">
        <f t="shared" si="11"/>
        <v>0.23363064</v>
      </c>
      <c r="X164" s="322"/>
      <c r="Y164" s="322"/>
    </row>
    <row r="165" spans="1:25">
      <c r="A165" s="322"/>
      <c r="B165" s="189" t="s">
        <v>195</v>
      </c>
      <c r="C165" s="213"/>
      <c r="D165" s="209">
        <v>0</v>
      </c>
      <c r="E165" s="289"/>
      <c r="F165" s="192">
        <f>$L$6</f>
        <v>0.12055342465753426</v>
      </c>
      <c r="G165" s="192">
        <f t="shared" si="12"/>
        <v>8.0630640000000003E-2</v>
      </c>
      <c r="H165" s="193"/>
      <c r="I165" s="198"/>
      <c r="J165" s="197">
        <f t="shared" si="13"/>
        <v>2.5499999999999998E-2</v>
      </c>
      <c r="K165" s="200"/>
      <c r="L165" s="197"/>
      <c r="M165" s="209">
        <f t="shared" ref="M165:M179" si="15">0.16</f>
        <v>0.16</v>
      </c>
      <c r="N165" s="195"/>
      <c r="O165" s="217"/>
      <c r="P165" s="196"/>
      <c r="Q165" s="322"/>
      <c r="R165" s="322"/>
      <c r="S165" s="322"/>
      <c r="T165" s="322"/>
      <c r="U165" s="322"/>
      <c r="V165" s="322">
        <f t="shared" si="10"/>
        <v>0.48868406465753428</v>
      </c>
      <c r="W165" s="322">
        <f t="shared" si="11"/>
        <v>0.5141840646575343</v>
      </c>
      <c r="X165" s="322"/>
      <c r="Y165" s="322"/>
    </row>
    <row r="166" spans="1:25">
      <c r="A166" s="322"/>
      <c r="B166" s="189" t="s">
        <v>196</v>
      </c>
      <c r="C166" s="213"/>
      <c r="D166" s="209">
        <v>0</v>
      </c>
      <c r="E166" s="227"/>
      <c r="F166" s="192"/>
      <c r="G166" s="192">
        <f t="shared" si="12"/>
        <v>8.0630640000000003E-2</v>
      </c>
      <c r="H166" s="193"/>
      <c r="I166" s="195"/>
      <c r="J166" s="197">
        <f t="shared" si="13"/>
        <v>2.5499999999999998E-2</v>
      </c>
      <c r="K166" s="195"/>
      <c r="L166" s="197"/>
      <c r="M166" s="209">
        <f t="shared" si="15"/>
        <v>0.16</v>
      </c>
      <c r="N166" s="195"/>
      <c r="O166" s="217"/>
      <c r="P166" s="196"/>
      <c r="Q166" s="322"/>
      <c r="R166" s="322"/>
      <c r="S166" s="322"/>
      <c r="T166" s="322"/>
      <c r="U166" s="322"/>
      <c r="V166" s="322">
        <f t="shared" si="10"/>
        <v>0.36813064000000001</v>
      </c>
      <c r="W166" s="322">
        <f t="shared" si="11"/>
        <v>0.39363064000000003</v>
      </c>
      <c r="X166" s="322"/>
      <c r="Y166" s="322"/>
    </row>
    <row r="167" spans="1:25">
      <c r="A167" s="322"/>
      <c r="B167" s="189" t="s">
        <v>197</v>
      </c>
      <c r="C167" s="217"/>
      <c r="D167" s="209">
        <v>0</v>
      </c>
      <c r="E167" s="227"/>
      <c r="F167" s="192">
        <f>$L$6</f>
        <v>0.12055342465753426</v>
      </c>
      <c r="G167" s="192">
        <f t="shared" si="12"/>
        <v>8.0630640000000003E-2</v>
      </c>
      <c r="H167" s="193"/>
      <c r="I167" s="195"/>
      <c r="J167" s="197">
        <f t="shared" si="13"/>
        <v>2.5499999999999998E-2</v>
      </c>
      <c r="K167" s="195"/>
      <c r="L167" s="197"/>
      <c r="M167" s="209">
        <f t="shared" si="15"/>
        <v>0.16</v>
      </c>
      <c r="N167" s="195"/>
      <c r="O167" s="217"/>
      <c r="P167" s="196"/>
      <c r="Q167" s="322"/>
      <c r="R167" s="322"/>
      <c r="S167" s="322"/>
      <c r="T167" s="322"/>
      <c r="U167" s="322"/>
      <c r="V167" s="322">
        <f t="shared" si="10"/>
        <v>0.48868406465753428</v>
      </c>
      <c r="W167" s="322">
        <f t="shared" si="11"/>
        <v>0.5141840646575343</v>
      </c>
      <c r="X167" s="322"/>
      <c r="Y167" s="322"/>
    </row>
    <row r="168" spans="1:25">
      <c r="A168" s="322"/>
      <c r="B168" s="189" t="s">
        <v>198</v>
      </c>
      <c r="C168" s="217"/>
      <c r="D168" s="209">
        <v>0</v>
      </c>
      <c r="E168" s="227"/>
      <c r="F168" s="192"/>
      <c r="G168" s="192">
        <f t="shared" si="12"/>
        <v>8.0630640000000003E-2</v>
      </c>
      <c r="H168" s="193"/>
      <c r="I168" s="195"/>
      <c r="J168" s="197">
        <f t="shared" si="13"/>
        <v>2.5499999999999998E-2</v>
      </c>
      <c r="K168" s="195"/>
      <c r="L168" s="195"/>
      <c r="M168" s="209">
        <f>0.16</f>
        <v>0.16</v>
      </c>
      <c r="N168" s="195"/>
      <c r="O168" s="220"/>
      <c r="P168" s="196"/>
      <c r="Q168" s="322"/>
      <c r="R168" s="322"/>
      <c r="S168" s="322"/>
      <c r="T168" s="322"/>
      <c r="U168" s="322"/>
      <c r="V168" s="322">
        <f t="shared" si="10"/>
        <v>0.36813064000000001</v>
      </c>
      <c r="W168" s="322">
        <f t="shared" si="11"/>
        <v>0.39363064000000003</v>
      </c>
      <c r="X168" s="322"/>
      <c r="Y168" s="322"/>
    </row>
    <row r="169" spans="1:25">
      <c r="A169" s="322"/>
      <c r="B169" s="189" t="s">
        <v>199</v>
      </c>
      <c r="C169" s="213">
        <f>$L$3*1</f>
        <v>1</v>
      </c>
      <c r="D169" s="193">
        <f>$L$5</f>
        <v>1.5956164383561646</v>
      </c>
      <c r="E169" s="289">
        <f>$L$11</f>
        <v>1.89</v>
      </c>
      <c r="F169" s="192">
        <f>$L$6</f>
        <v>0.12055342465753426</v>
      </c>
      <c r="G169" s="192">
        <f t="shared" si="12"/>
        <v>8.0630640000000003E-2</v>
      </c>
      <c r="H169" s="193"/>
      <c r="I169" s="198">
        <f>$L$13</f>
        <v>0.22</v>
      </c>
      <c r="J169" s="197">
        <f t="shared" si="13"/>
        <v>2.5499999999999998E-2</v>
      </c>
      <c r="K169" s="195"/>
      <c r="L169" s="195"/>
      <c r="M169" s="209">
        <f t="shared" si="15"/>
        <v>0.16</v>
      </c>
      <c r="N169" s="195"/>
      <c r="O169" s="217"/>
      <c r="P169" s="196"/>
      <c r="Q169" s="322"/>
      <c r="R169" s="322"/>
      <c r="S169" s="322"/>
      <c r="T169" s="322"/>
      <c r="U169" s="322"/>
      <c r="V169" s="322">
        <f t="shared" si="10"/>
        <v>6.0743005030136983</v>
      </c>
      <c r="W169" s="322">
        <f t="shared" si="11"/>
        <v>6.3198005030136981</v>
      </c>
      <c r="X169" s="322"/>
      <c r="Y169" s="322"/>
    </row>
    <row r="170" spans="1:25">
      <c r="A170" s="322"/>
      <c r="B170" s="189" t="s">
        <v>200</v>
      </c>
      <c r="C170" s="227"/>
      <c r="D170" s="209">
        <v>0</v>
      </c>
      <c r="E170" s="227"/>
      <c r="F170" s="192"/>
      <c r="G170" s="192">
        <f t="shared" si="12"/>
        <v>8.0630640000000003E-2</v>
      </c>
      <c r="H170" s="193"/>
      <c r="I170" s="198"/>
      <c r="J170" s="197">
        <f t="shared" si="13"/>
        <v>2.5499999999999998E-2</v>
      </c>
      <c r="K170" s="195"/>
      <c r="L170" s="195"/>
      <c r="M170" s="209">
        <f t="shared" si="15"/>
        <v>0.16</v>
      </c>
      <c r="N170" s="195"/>
      <c r="O170" s="217"/>
      <c r="P170" s="196"/>
      <c r="Q170" s="322"/>
      <c r="R170" s="322"/>
      <c r="S170" s="322"/>
      <c r="T170" s="322"/>
      <c r="U170" s="322"/>
      <c r="V170" s="322">
        <f t="shared" si="10"/>
        <v>0.36813064000000001</v>
      </c>
      <c r="W170" s="322">
        <f t="shared" si="11"/>
        <v>0.39363064000000003</v>
      </c>
      <c r="X170" s="322"/>
      <c r="Y170" s="322"/>
    </row>
    <row r="171" spans="1:25">
      <c r="A171" s="322"/>
      <c r="B171" s="189" t="s">
        <v>201</v>
      </c>
      <c r="C171" s="217"/>
      <c r="D171" s="209">
        <v>0</v>
      </c>
      <c r="E171" s="227"/>
      <c r="F171" s="192">
        <f>$L$6</f>
        <v>0.12055342465753426</v>
      </c>
      <c r="G171" s="192">
        <f t="shared" si="12"/>
        <v>8.0630640000000003E-2</v>
      </c>
      <c r="H171" s="193">
        <f>$L$9</f>
        <v>0.69</v>
      </c>
      <c r="I171" s="195"/>
      <c r="J171" s="197">
        <f t="shared" si="13"/>
        <v>2.5499999999999998E-2</v>
      </c>
      <c r="K171" s="195"/>
      <c r="L171" s="195"/>
      <c r="M171" s="209">
        <f t="shared" si="15"/>
        <v>0.16</v>
      </c>
      <c r="N171" s="195"/>
      <c r="O171" s="217"/>
      <c r="P171" s="196"/>
      <c r="Q171" s="322"/>
      <c r="R171" s="322"/>
      <c r="S171" s="322"/>
      <c r="T171" s="322"/>
      <c r="U171" s="322"/>
      <c r="V171" s="322">
        <f t="shared" si="10"/>
        <v>1.1786840646575341</v>
      </c>
      <c r="W171" s="322">
        <f t="shared" si="11"/>
        <v>1.2041840646575341</v>
      </c>
      <c r="X171" s="322"/>
      <c r="Y171" s="322"/>
    </row>
    <row r="172" spans="1:25">
      <c r="A172" s="322"/>
      <c r="B172" s="189" t="s">
        <v>202</v>
      </c>
      <c r="C172" s="217"/>
      <c r="D172" s="209">
        <v>0</v>
      </c>
      <c r="E172" s="289"/>
      <c r="F172" s="192"/>
      <c r="G172" s="192">
        <f t="shared" si="12"/>
        <v>8.0630640000000003E-2</v>
      </c>
      <c r="H172" s="193">
        <f>$L$10</f>
        <v>0.8</v>
      </c>
      <c r="I172" s="195"/>
      <c r="J172" s="197">
        <f t="shared" si="13"/>
        <v>2.5499999999999998E-2</v>
      </c>
      <c r="K172" s="195"/>
      <c r="L172" s="197">
        <f>$L$18</f>
        <v>2E-3</v>
      </c>
      <c r="M172" s="209">
        <f t="shared" si="15"/>
        <v>0.16</v>
      </c>
      <c r="N172" s="195"/>
      <c r="O172" s="217"/>
      <c r="P172" s="196"/>
      <c r="Q172" s="322"/>
      <c r="R172" s="322"/>
      <c r="S172" s="322"/>
      <c r="T172" s="322"/>
      <c r="U172" s="322"/>
      <c r="V172" s="322">
        <f t="shared" si="10"/>
        <v>1.17813064</v>
      </c>
      <c r="W172" s="322">
        <f t="shared" si="11"/>
        <v>1.2056306400000001</v>
      </c>
      <c r="X172" s="322"/>
      <c r="Y172" s="322"/>
    </row>
    <row r="173" spans="1:25">
      <c r="A173" s="322"/>
      <c r="B173" s="189" t="s">
        <v>203</v>
      </c>
      <c r="C173" s="217"/>
      <c r="D173" s="209">
        <v>0</v>
      </c>
      <c r="E173" s="227"/>
      <c r="F173" s="192">
        <f>$L$6</f>
        <v>0.12055342465753426</v>
      </c>
      <c r="G173" s="192">
        <f t="shared" si="12"/>
        <v>8.0630640000000003E-2</v>
      </c>
      <c r="H173" s="193"/>
      <c r="I173" s="198"/>
      <c r="J173" s="197">
        <f t="shared" si="13"/>
        <v>2.5499999999999998E-2</v>
      </c>
      <c r="K173" s="195"/>
      <c r="L173" s="197">
        <f>$L$18</f>
        <v>2E-3</v>
      </c>
      <c r="M173" s="209">
        <f t="shared" si="15"/>
        <v>0.16</v>
      </c>
      <c r="N173" s="197"/>
      <c r="O173" s="217"/>
      <c r="P173" s="196"/>
      <c r="Q173" s="322"/>
      <c r="R173" s="322"/>
      <c r="S173" s="322"/>
      <c r="T173" s="322"/>
      <c r="U173" s="322"/>
      <c r="V173" s="322">
        <f t="shared" si="10"/>
        <v>0.49868406465753423</v>
      </c>
      <c r="W173" s="322">
        <f t="shared" si="11"/>
        <v>0.5261840646575342</v>
      </c>
      <c r="X173" s="322"/>
      <c r="Y173" s="322"/>
    </row>
    <row r="174" spans="1:25">
      <c r="A174" s="322"/>
      <c r="B174" s="189" t="s">
        <v>204</v>
      </c>
      <c r="C174" s="217"/>
      <c r="D174" s="209">
        <v>0</v>
      </c>
      <c r="E174" s="227"/>
      <c r="F174" s="192"/>
      <c r="G174" s="192">
        <f t="shared" si="12"/>
        <v>8.0630640000000003E-2</v>
      </c>
      <c r="H174" s="193"/>
      <c r="I174" s="198">
        <f>$L$13</f>
        <v>0.22</v>
      </c>
      <c r="J174" s="197">
        <f t="shared" si="13"/>
        <v>2.5499999999999998E-2</v>
      </c>
      <c r="K174" s="195"/>
      <c r="L174" s="197">
        <f>$L$18</f>
        <v>2E-3</v>
      </c>
      <c r="M174" s="209">
        <f t="shared" si="15"/>
        <v>0.16</v>
      </c>
      <c r="N174" s="197">
        <f>$L$19</f>
        <v>0.55000000000000004</v>
      </c>
      <c r="O174" s="217"/>
      <c r="P174" s="196"/>
      <c r="Q174" s="322"/>
      <c r="R174" s="322"/>
      <c r="S174" s="322"/>
      <c r="T174" s="322"/>
      <c r="U174" s="322"/>
      <c r="V174" s="322">
        <f t="shared" si="10"/>
        <v>4.2281306400000007</v>
      </c>
      <c r="W174" s="322">
        <f t="shared" si="11"/>
        <v>5.0256306400000001</v>
      </c>
      <c r="X174" s="322"/>
      <c r="Y174" s="322"/>
    </row>
    <row r="175" spans="1:25">
      <c r="A175" s="322"/>
      <c r="B175" s="189" t="s">
        <v>205</v>
      </c>
      <c r="C175" s="217"/>
      <c r="D175" s="209">
        <v>0</v>
      </c>
      <c r="E175" s="227"/>
      <c r="F175" s="192">
        <f>$L$6</f>
        <v>0.12055342465753426</v>
      </c>
      <c r="G175" s="192">
        <f t="shared" si="12"/>
        <v>8.0630640000000003E-2</v>
      </c>
      <c r="H175" s="193"/>
      <c r="I175" s="195"/>
      <c r="J175" s="197">
        <f t="shared" si="13"/>
        <v>2.5499999999999998E-2</v>
      </c>
      <c r="K175" s="195"/>
      <c r="L175" s="195"/>
      <c r="M175" s="209">
        <f t="shared" si="15"/>
        <v>0.16</v>
      </c>
      <c r="N175" s="195"/>
      <c r="O175" s="217"/>
      <c r="P175" s="196"/>
      <c r="Q175" s="322"/>
      <c r="R175" s="322"/>
      <c r="S175" s="322"/>
      <c r="T175" s="322"/>
      <c r="U175" s="322"/>
      <c r="V175" s="322">
        <f t="shared" si="10"/>
        <v>0.48868406465753428</v>
      </c>
      <c r="W175" s="322">
        <f t="shared" si="11"/>
        <v>0.5141840646575343</v>
      </c>
      <c r="X175" s="322"/>
      <c r="Y175" s="322"/>
    </row>
    <row r="176" spans="1:25">
      <c r="A176" s="322"/>
      <c r="B176" s="189" t="s">
        <v>206</v>
      </c>
      <c r="C176" s="217"/>
      <c r="D176" s="209">
        <v>0</v>
      </c>
      <c r="E176" s="227"/>
      <c r="F176" s="192"/>
      <c r="G176" s="192">
        <f t="shared" si="12"/>
        <v>8.0630640000000003E-2</v>
      </c>
      <c r="H176" s="193"/>
      <c r="I176" s="195"/>
      <c r="J176" s="197">
        <f t="shared" si="13"/>
        <v>2.5499999999999998E-2</v>
      </c>
      <c r="K176" s="195"/>
      <c r="L176" s="195"/>
      <c r="M176" s="209">
        <f t="shared" si="15"/>
        <v>0.16</v>
      </c>
      <c r="N176" s="195"/>
      <c r="O176" s="217"/>
      <c r="P176" s="196"/>
      <c r="Q176" s="322"/>
      <c r="R176" s="322"/>
      <c r="S176" s="322"/>
      <c r="T176" s="322"/>
      <c r="U176" s="322"/>
      <c r="V176" s="322">
        <f t="shared" si="10"/>
        <v>0.36813064000000001</v>
      </c>
      <c r="W176" s="322">
        <f t="shared" si="11"/>
        <v>0.39363064000000003</v>
      </c>
      <c r="X176" s="322"/>
      <c r="Y176" s="322"/>
    </row>
    <row r="177" spans="1:25">
      <c r="A177" s="322"/>
      <c r="B177" s="189" t="s">
        <v>207</v>
      </c>
      <c r="C177" s="217"/>
      <c r="D177" s="209">
        <v>0</v>
      </c>
      <c r="E177" s="227"/>
      <c r="F177" s="192">
        <f>$L$6</f>
        <v>0.12055342465753426</v>
      </c>
      <c r="G177" s="192">
        <f t="shared" si="12"/>
        <v>8.0630640000000003E-2</v>
      </c>
      <c r="H177" s="193"/>
      <c r="I177" s="195"/>
      <c r="J177" s="197">
        <f t="shared" si="13"/>
        <v>2.5499999999999998E-2</v>
      </c>
      <c r="K177" s="195"/>
      <c r="L177" s="195"/>
      <c r="M177" s="209">
        <f t="shared" si="15"/>
        <v>0.16</v>
      </c>
      <c r="N177" s="195"/>
      <c r="O177" s="217"/>
      <c r="P177" s="196"/>
      <c r="Q177" s="322"/>
      <c r="R177" s="322"/>
      <c r="S177" s="322"/>
      <c r="T177" s="322"/>
      <c r="U177" s="322"/>
      <c r="V177" s="322">
        <f t="shared" si="10"/>
        <v>0.48868406465753428</v>
      </c>
      <c r="W177" s="322">
        <f t="shared" si="11"/>
        <v>0.5141840646575343</v>
      </c>
      <c r="X177" s="322"/>
      <c r="Y177" s="322"/>
    </row>
    <row r="178" spans="1:25">
      <c r="A178" s="322"/>
      <c r="B178" s="189" t="s">
        <v>208</v>
      </c>
      <c r="C178" s="217"/>
      <c r="D178" s="209">
        <v>0</v>
      </c>
      <c r="E178" s="227"/>
      <c r="F178" s="192"/>
      <c r="G178" s="192">
        <f t="shared" si="12"/>
        <v>8.0630640000000003E-2</v>
      </c>
      <c r="H178" s="193"/>
      <c r="I178" s="195"/>
      <c r="J178" s="197">
        <f t="shared" si="13"/>
        <v>2.5499999999999998E-2</v>
      </c>
      <c r="K178" s="195"/>
      <c r="L178" s="195"/>
      <c r="M178" s="209">
        <f t="shared" si="15"/>
        <v>0.16</v>
      </c>
      <c r="N178" s="195"/>
      <c r="O178" s="217"/>
      <c r="P178" s="196"/>
      <c r="Q178" s="322"/>
      <c r="R178" s="322"/>
      <c r="S178" s="322"/>
      <c r="T178" s="322"/>
      <c r="U178" s="322"/>
      <c r="V178" s="322">
        <f t="shared" si="10"/>
        <v>0.36813064000000001</v>
      </c>
      <c r="W178" s="322">
        <f t="shared" si="11"/>
        <v>0.39363064000000003</v>
      </c>
      <c r="X178" s="322"/>
      <c r="Y178" s="322"/>
    </row>
    <row r="179" spans="1:25">
      <c r="A179" s="322"/>
      <c r="B179" s="189" t="s">
        <v>209</v>
      </c>
      <c r="C179" s="217"/>
      <c r="D179" s="209">
        <v>0</v>
      </c>
      <c r="E179" s="227"/>
      <c r="F179" s="192">
        <f>$L$6</f>
        <v>0.12055342465753426</v>
      </c>
      <c r="G179" s="192">
        <f t="shared" si="12"/>
        <v>8.0630640000000003E-2</v>
      </c>
      <c r="H179" s="193"/>
      <c r="I179" s="195"/>
      <c r="J179" s="197">
        <f t="shared" si="13"/>
        <v>2.5499999999999998E-2</v>
      </c>
      <c r="K179" s="195"/>
      <c r="L179" s="195"/>
      <c r="M179" s="209">
        <f t="shared" si="15"/>
        <v>0.16</v>
      </c>
      <c r="N179" s="195"/>
      <c r="O179" s="217"/>
      <c r="P179" s="196"/>
      <c r="Q179" s="322"/>
      <c r="R179" s="322"/>
      <c r="S179" s="322"/>
      <c r="T179" s="322"/>
      <c r="U179" s="322"/>
      <c r="V179" s="322">
        <f t="shared" si="10"/>
        <v>0.48868406465753428</v>
      </c>
      <c r="W179" s="322">
        <f t="shared" si="11"/>
        <v>0.5141840646575343</v>
      </c>
      <c r="X179" s="322"/>
      <c r="Y179" s="322"/>
    </row>
    <row r="180" spans="1:25">
      <c r="A180" s="322"/>
      <c r="B180" s="185" t="s">
        <v>210</v>
      </c>
      <c r="C180" s="218"/>
      <c r="D180" s="228"/>
      <c r="E180" s="290"/>
      <c r="F180" s="201"/>
      <c r="G180" s="201"/>
      <c r="H180" s="202"/>
      <c r="I180" s="204"/>
      <c r="J180" s="229"/>
      <c r="K180" s="204"/>
      <c r="L180" s="204"/>
      <c r="M180" s="228"/>
      <c r="N180" s="204"/>
      <c r="O180" s="218"/>
      <c r="P180" s="196"/>
      <c r="Q180" s="322"/>
      <c r="R180" s="322"/>
      <c r="S180" s="322"/>
      <c r="T180" s="322"/>
      <c r="U180" s="322"/>
      <c r="V180" s="322">
        <f t="shared" si="10"/>
        <v>0</v>
      </c>
      <c r="W180" s="322">
        <f t="shared" si="11"/>
        <v>0</v>
      </c>
      <c r="X180" s="322"/>
      <c r="Y180" s="322"/>
    </row>
    <row r="181" spans="1:25">
      <c r="A181" s="322"/>
      <c r="B181" s="321"/>
      <c r="C181" s="196"/>
      <c r="D181" s="196"/>
      <c r="E181" s="331"/>
      <c r="F181" s="332"/>
      <c r="G181" s="332"/>
      <c r="H181" s="331"/>
      <c r="I181" s="196"/>
      <c r="J181" s="333"/>
      <c r="K181" s="196"/>
      <c r="L181" s="329"/>
      <c r="M181" s="329"/>
      <c r="N181" s="329"/>
      <c r="O181" s="329"/>
      <c r="P181" s="196"/>
      <c r="Q181" s="322"/>
      <c r="R181" s="322"/>
      <c r="S181" s="322"/>
      <c r="T181" s="322"/>
      <c r="U181" s="322"/>
      <c r="V181" s="322"/>
      <c r="W181" s="322"/>
      <c r="X181" s="322"/>
      <c r="Y181" s="322"/>
    </row>
    <row r="182" spans="1:25">
      <c r="A182" s="322"/>
      <c r="B182" s="322"/>
      <c r="C182" s="322"/>
      <c r="D182" s="322"/>
      <c r="E182" s="322"/>
      <c r="F182" s="322"/>
      <c r="G182" s="322"/>
      <c r="H182" s="322"/>
      <c r="I182" s="322"/>
      <c r="J182" s="322"/>
      <c r="K182" s="322"/>
      <c r="L182" s="322"/>
      <c r="M182" s="322"/>
      <c r="N182" s="322"/>
      <c r="O182" s="322"/>
      <c r="P182" s="322"/>
      <c r="Q182" s="322"/>
      <c r="R182" s="322"/>
      <c r="S182" s="322"/>
      <c r="T182" s="322"/>
      <c r="U182" s="322"/>
      <c r="V182" s="322"/>
      <c r="W182" s="322"/>
      <c r="X182" s="322"/>
      <c r="Y182" s="322"/>
    </row>
    <row r="183" spans="1:25">
      <c r="A183" s="322"/>
      <c r="B183" s="322"/>
      <c r="C183" s="322"/>
      <c r="D183" s="322"/>
      <c r="E183" s="369">
        <v>7</v>
      </c>
      <c r="F183" s="322"/>
      <c r="G183" s="322"/>
      <c r="H183" s="322"/>
      <c r="I183" s="322"/>
      <c r="J183" s="322"/>
      <c r="K183" s="322"/>
      <c r="L183" s="322"/>
      <c r="M183" s="322"/>
      <c r="N183" s="322"/>
      <c r="O183" s="322"/>
      <c r="P183" s="322"/>
      <c r="Q183" s="322"/>
      <c r="R183" s="322"/>
      <c r="S183" s="322"/>
      <c r="T183" s="322"/>
      <c r="U183" s="322"/>
      <c r="V183" s="322"/>
      <c r="W183" s="322"/>
      <c r="X183" s="322" t="s">
        <v>156</v>
      </c>
      <c r="Y183" s="322" t="s">
        <v>161</v>
      </c>
    </row>
    <row r="184" spans="1:25">
      <c r="A184" s="322"/>
      <c r="B184" s="330"/>
      <c r="C184" s="322"/>
      <c r="D184" s="322"/>
      <c r="E184" s="322"/>
      <c r="F184" s="322"/>
      <c r="G184" s="322"/>
      <c r="H184" s="322"/>
      <c r="I184" s="322"/>
      <c r="J184" s="322"/>
      <c r="K184" s="322"/>
      <c r="L184" s="322"/>
      <c r="M184" s="322"/>
      <c r="N184" s="322"/>
      <c r="O184" s="322"/>
      <c r="P184" s="322"/>
      <c r="Q184" s="322"/>
      <c r="R184" s="322"/>
      <c r="S184" s="322"/>
      <c r="T184" s="322"/>
      <c r="U184" s="322"/>
      <c r="V184" s="322"/>
      <c r="W184" s="322"/>
      <c r="X184" s="322">
        <v>7</v>
      </c>
      <c r="Y184" s="322">
        <v>8</v>
      </c>
    </row>
    <row r="185" spans="1:25" ht="15" customHeight="1">
      <c r="A185" s="322"/>
      <c r="B185" s="181" t="s">
        <v>37</v>
      </c>
      <c r="C185" s="210" t="s">
        <v>38</v>
      </c>
      <c r="D185" s="182" t="s">
        <v>39</v>
      </c>
      <c r="E185" s="287" t="s">
        <v>40</v>
      </c>
      <c r="F185" s="400" t="s">
        <v>142</v>
      </c>
      <c r="G185" s="182" t="s">
        <v>33</v>
      </c>
      <c r="H185" s="182" t="s">
        <v>41</v>
      </c>
      <c r="I185" s="183" t="s">
        <v>42</v>
      </c>
      <c r="J185" s="184" t="s">
        <v>43</v>
      </c>
      <c r="K185" s="183" t="s">
        <v>143</v>
      </c>
      <c r="L185" s="402" t="s">
        <v>144</v>
      </c>
      <c r="M185" s="206" t="s">
        <v>139</v>
      </c>
      <c r="N185" s="184" t="s">
        <v>157</v>
      </c>
      <c r="O185" s="215" t="s">
        <v>158</v>
      </c>
      <c r="P185" s="321"/>
      <c r="Q185" s="322"/>
      <c r="R185" s="322"/>
      <c r="S185" s="322"/>
      <c r="T185" s="322"/>
      <c r="U185" s="322"/>
      <c r="V185" s="322"/>
      <c r="W185" s="322"/>
      <c r="X185" s="322"/>
      <c r="Y185" s="322"/>
    </row>
    <row r="186" spans="1:25">
      <c r="A186" s="322"/>
      <c r="B186" s="185"/>
      <c r="C186" s="211"/>
      <c r="D186" s="186"/>
      <c r="E186" s="288" t="s">
        <v>39</v>
      </c>
      <c r="F186" s="401"/>
      <c r="G186" s="186"/>
      <c r="H186" s="186"/>
      <c r="I186" s="187"/>
      <c r="J186" s="188"/>
      <c r="K186" s="187"/>
      <c r="L186" s="403"/>
      <c r="M186" s="207"/>
      <c r="N186" s="188"/>
      <c r="O186" s="216"/>
      <c r="P186" s="321"/>
      <c r="Q186" s="322"/>
      <c r="R186" s="322"/>
      <c r="S186" s="322"/>
      <c r="T186" s="322"/>
      <c r="U186" s="322"/>
      <c r="V186" s="322"/>
      <c r="W186" s="322"/>
      <c r="X186" s="322"/>
      <c r="Y186" s="322"/>
    </row>
    <row r="187" spans="1:25">
      <c r="A187" s="322"/>
      <c r="B187" s="189" t="s">
        <v>163</v>
      </c>
      <c r="C187" s="212"/>
      <c r="D187" s="190">
        <v>0</v>
      </c>
      <c r="E187" s="289"/>
      <c r="F187" s="192">
        <f>$L$6</f>
        <v>0.12055342465753426</v>
      </c>
      <c r="G187" s="190"/>
      <c r="H187" s="193"/>
      <c r="I187" s="194"/>
      <c r="J187" s="195"/>
      <c r="K187" s="194"/>
      <c r="L187" s="195"/>
      <c r="M187" s="208"/>
      <c r="N187" s="195"/>
      <c r="O187" s="217"/>
      <c r="P187" s="196"/>
      <c r="Q187" s="322"/>
      <c r="R187" s="322"/>
      <c r="S187" s="322"/>
      <c r="T187" s="322"/>
      <c r="U187" s="322"/>
      <c r="V187" s="322"/>
      <c r="W187" s="322"/>
      <c r="X187" s="322">
        <f t="shared" ref="X187:X234" si="16">(D187+E187+F187+G187+H187++M187+O187+C187)+($X$184*(J187+L187+N187+I187))+K187</f>
        <v>0.12055342465753426</v>
      </c>
      <c r="Y187" s="322">
        <f t="shared" ref="Y187:Y234" si="17">(D187+E187+F187+G187+H187++M187+O187+C187)+($Y$184*(J187+L187+I187+N187))+K187</f>
        <v>0.12055342465753426</v>
      </c>
    </row>
    <row r="188" spans="1:25">
      <c r="A188" s="322"/>
      <c r="B188" s="189" t="s">
        <v>164</v>
      </c>
      <c r="C188" s="212"/>
      <c r="D188" s="190">
        <v>0</v>
      </c>
      <c r="E188" s="289"/>
      <c r="F188" s="192"/>
      <c r="G188" s="190"/>
      <c r="H188" s="193"/>
      <c r="I188" s="194"/>
      <c r="J188" s="195"/>
      <c r="K188" s="194"/>
      <c r="L188" s="195"/>
      <c r="M188" s="208"/>
      <c r="N188" s="195"/>
      <c r="O188" s="217"/>
      <c r="P188" s="196"/>
      <c r="Q188" s="322"/>
      <c r="R188" s="322"/>
      <c r="S188" s="322"/>
      <c r="T188" s="322"/>
      <c r="U188" s="322"/>
      <c r="V188" s="322"/>
      <c r="W188" s="322"/>
      <c r="X188" s="322">
        <f t="shared" si="16"/>
        <v>0</v>
      </c>
      <c r="Y188" s="322">
        <f t="shared" si="17"/>
        <v>0</v>
      </c>
    </row>
    <row r="189" spans="1:25">
      <c r="A189" s="322"/>
      <c r="B189" s="189" t="s">
        <v>165</v>
      </c>
      <c r="C189" s="212"/>
      <c r="D189" s="190">
        <v>0</v>
      </c>
      <c r="E189" s="289"/>
      <c r="F189" s="192">
        <f>$L$6</f>
        <v>0.12055342465753426</v>
      </c>
      <c r="G189" s="190"/>
      <c r="H189" s="193"/>
      <c r="I189" s="194"/>
      <c r="J189" s="195"/>
      <c r="K189" s="194"/>
      <c r="L189" s="195"/>
      <c r="M189" s="208"/>
      <c r="N189" s="195"/>
      <c r="O189" s="217"/>
      <c r="P189" s="196"/>
      <c r="Q189" s="322"/>
      <c r="R189" s="322"/>
      <c r="S189" s="322"/>
      <c r="T189" s="322"/>
      <c r="U189" s="322"/>
      <c r="V189" s="322"/>
      <c r="W189" s="322"/>
      <c r="X189" s="322">
        <f t="shared" si="16"/>
        <v>0.12055342465753426</v>
      </c>
      <c r="Y189" s="322">
        <f t="shared" si="17"/>
        <v>0.12055342465753426</v>
      </c>
    </row>
    <row r="190" spans="1:25">
      <c r="A190" s="322"/>
      <c r="B190" s="189" t="s">
        <v>166</v>
      </c>
      <c r="C190" s="212"/>
      <c r="D190" s="190">
        <v>0</v>
      </c>
      <c r="E190" s="289"/>
      <c r="F190" s="192"/>
      <c r="G190" s="190"/>
      <c r="H190" s="193"/>
      <c r="I190" s="194"/>
      <c r="J190" s="195"/>
      <c r="K190" s="194"/>
      <c r="L190" s="195"/>
      <c r="M190" s="208"/>
      <c r="N190" s="195"/>
      <c r="O190" s="217"/>
      <c r="P190" s="196"/>
      <c r="Q190" s="322"/>
      <c r="R190" s="322"/>
      <c r="S190" s="322"/>
      <c r="T190" s="322"/>
      <c r="U190" s="322"/>
      <c r="V190" s="322"/>
      <c r="W190" s="322"/>
      <c r="X190" s="322">
        <f t="shared" si="16"/>
        <v>0</v>
      </c>
      <c r="Y190" s="322">
        <f t="shared" si="17"/>
        <v>0</v>
      </c>
    </row>
    <row r="191" spans="1:25">
      <c r="A191" s="322"/>
      <c r="B191" s="189" t="s">
        <v>167</v>
      </c>
      <c r="C191" s="212"/>
      <c r="D191" s="190">
        <v>0</v>
      </c>
      <c r="E191" s="289"/>
      <c r="F191" s="192">
        <f>$L$6</f>
        <v>0.12055342465753426</v>
      </c>
      <c r="G191" s="190"/>
      <c r="H191" s="193"/>
      <c r="I191" s="194"/>
      <c r="J191" s="197"/>
      <c r="K191" s="194"/>
      <c r="L191" s="195"/>
      <c r="M191" s="208"/>
      <c r="N191" s="195"/>
      <c r="O191" s="217"/>
      <c r="P191" s="196"/>
      <c r="Q191" s="322"/>
      <c r="R191" s="322"/>
      <c r="S191" s="322"/>
      <c r="T191" s="322"/>
      <c r="U191" s="322"/>
      <c r="V191" s="322"/>
      <c r="W191" s="322"/>
      <c r="X191" s="322">
        <f t="shared" si="16"/>
        <v>0.12055342465753426</v>
      </c>
      <c r="Y191" s="322">
        <f t="shared" si="17"/>
        <v>0.12055342465753426</v>
      </c>
    </row>
    <row r="192" spans="1:25">
      <c r="A192" s="322"/>
      <c r="B192" s="189" t="s">
        <v>168</v>
      </c>
      <c r="C192" s="212"/>
      <c r="D192" s="190">
        <v>0</v>
      </c>
      <c r="E192" s="289"/>
      <c r="F192" s="192"/>
      <c r="G192" s="190"/>
      <c r="H192" s="193"/>
      <c r="I192" s="194"/>
      <c r="J192" s="195"/>
      <c r="K192" s="194"/>
      <c r="L192" s="195"/>
      <c r="M192" s="208"/>
      <c r="N192" s="195"/>
      <c r="O192" s="217"/>
      <c r="P192" s="196"/>
      <c r="Q192" s="322"/>
      <c r="R192" s="322"/>
      <c r="S192" s="322"/>
      <c r="T192" s="322"/>
      <c r="U192" s="322"/>
      <c r="V192" s="322"/>
      <c r="W192" s="322"/>
      <c r="X192" s="322">
        <f t="shared" si="16"/>
        <v>0</v>
      </c>
      <c r="Y192" s="322">
        <f t="shared" si="17"/>
        <v>0</v>
      </c>
    </row>
    <row r="193" spans="1:25">
      <c r="A193" s="322"/>
      <c r="B193" s="189" t="s">
        <v>169</v>
      </c>
      <c r="C193" s="212"/>
      <c r="D193" s="190">
        <v>0</v>
      </c>
      <c r="E193" s="289"/>
      <c r="F193" s="192">
        <f>$L$6</f>
        <v>0.12055342465753426</v>
      </c>
      <c r="G193" s="190"/>
      <c r="H193" s="193"/>
      <c r="I193" s="194"/>
      <c r="J193" s="195"/>
      <c r="K193" s="194"/>
      <c r="L193" s="195"/>
      <c r="M193" s="208"/>
      <c r="N193" s="195"/>
      <c r="O193" s="217"/>
      <c r="P193" s="196"/>
      <c r="Q193" s="322"/>
      <c r="R193" s="322"/>
      <c r="S193" s="322"/>
      <c r="T193" s="322"/>
      <c r="U193" s="322"/>
      <c r="V193" s="322"/>
      <c r="W193" s="322"/>
      <c r="X193" s="322">
        <f t="shared" si="16"/>
        <v>0.12055342465753426</v>
      </c>
      <c r="Y193" s="322">
        <f t="shared" si="17"/>
        <v>0.12055342465753426</v>
      </c>
    </row>
    <row r="194" spans="1:25">
      <c r="A194" s="322"/>
      <c r="B194" s="189" t="s">
        <v>170</v>
      </c>
      <c r="C194" s="212"/>
      <c r="D194" s="190">
        <v>0</v>
      </c>
      <c r="E194" s="289"/>
      <c r="F194" s="192"/>
      <c r="G194" s="192"/>
      <c r="H194" s="193"/>
      <c r="I194" s="198"/>
      <c r="J194" s="197"/>
      <c r="K194" s="194"/>
      <c r="L194" s="195"/>
      <c r="M194" s="190"/>
      <c r="N194" s="225"/>
      <c r="O194" s="217"/>
      <c r="P194" s="196"/>
      <c r="Q194" s="322"/>
      <c r="R194" s="322"/>
      <c r="S194" s="322"/>
      <c r="T194" s="322"/>
      <c r="U194" s="322"/>
      <c r="V194" s="322"/>
      <c r="W194" s="322"/>
      <c r="X194" s="322">
        <f t="shared" si="16"/>
        <v>0</v>
      </c>
      <c r="Y194" s="322">
        <f t="shared" si="17"/>
        <v>0</v>
      </c>
    </row>
    <row r="195" spans="1:25">
      <c r="A195" s="322"/>
      <c r="B195" s="189" t="s">
        <v>171</v>
      </c>
      <c r="C195" s="212"/>
      <c r="D195" s="190">
        <v>0</v>
      </c>
      <c r="E195" s="289"/>
      <c r="F195" s="192">
        <f>$L$6</f>
        <v>0.12055342465753426</v>
      </c>
      <c r="G195" s="192"/>
      <c r="H195" s="193"/>
      <c r="I195" s="198"/>
      <c r="J195" s="197"/>
      <c r="K195" s="194"/>
      <c r="L195" s="195"/>
      <c r="M195" s="190"/>
      <c r="N195" s="191"/>
      <c r="O195" s="217"/>
      <c r="P195" s="196"/>
      <c r="Q195" s="322"/>
      <c r="R195" s="322"/>
      <c r="S195" s="322"/>
      <c r="T195" s="322"/>
      <c r="U195" s="322"/>
      <c r="V195" s="322"/>
      <c r="W195" s="322"/>
      <c r="X195" s="322">
        <f t="shared" si="16"/>
        <v>0.12055342465753426</v>
      </c>
      <c r="Y195" s="322">
        <f t="shared" si="17"/>
        <v>0.12055342465753426</v>
      </c>
    </row>
    <row r="196" spans="1:25">
      <c r="A196" s="322"/>
      <c r="B196" s="189" t="s">
        <v>172</v>
      </c>
      <c r="C196" s="212"/>
      <c r="D196" s="190">
        <v>0</v>
      </c>
      <c r="E196" s="289"/>
      <c r="F196" s="192"/>
      <c r="G196" s="192"/>
      <c r="H196" s="193"/>
      <c r="I196" s="198"/>
      <c r="J196" s="197"/>
      <c r="K196" s="200"/>
      <c r="L196" s="195"/>
      <c r="M196" s="190"/>
      <c r="N196" s="225"/>
      <c r="O196" s="217"/>
      <c r="P196" s="196"/>
      <c r="Q196" s="322"/>
      <c r="R196" s="322"/>
      <c r="S196" s="322"/>
      <c r="T196" s="322"/>
      <c r="U196" s="322"/>
      <c r="V196" s="322"/>
      <c r="W196" s="322"/>
      <c r="X196" s="322">
        <f t="shared" si="16"/>
        <v>0</v>
      </c>
      <c r="Y196" s="322">
        <f t="shared" si="17"/>
        <v>0</v>
      </c>
    </row>
    <row r="197" spans="1:25">
      <c r="A197" s="322"/>
      <c r="B197" s="189" t="s">
        <v>173</v>
      </c>
      <c r="C197" s="212"/>
      <c r="D197" s="190">
        <v>0</v>
      </c>
      <c r="E197" s="289"/>
      <c r="F197" s="192">
        <f>$L$6</f>
        <v>0.12055342465753426</v>
      </c>
      <c r="G197" s="192"/>
      <c r="H197" s="193"/>
      <c r="I197" s="194"/>
      <c r="J197" s="197"/>
      <c r="K197" s="200"/>
      <c r="L197" s="195"/>
      <c r="M197" s="190"/>
      <c r="N197" s="225"/>
      <c r="O197" s="217"/>
      <c r="P197" s="196"/>
      <c r="Q197" s="322"/>
      <c r="R197" s="322"/>
      <c r="S197" s="322"/>
      <c r="T197" s="322"/>
      <c r="U197" s="322"/>
      <c r="V197" s="322"/>
      <c r="W197" s="322"/>
      <c r="X197" s="322">
        <f t="shared" si="16"/>
        <v>0.12055342465753426</v>
      </c>
      <c r="Y197" s="322">
        <f t="shared" si="17"/>
        <v>0.12055342465753426</v>
      </c>
    </row>
    <row r="198" spans="1:25">
      <c r="A198" s="322"/>
      <c r="B198" s="189" t="s">
        <v>174</v>
      </c>
      <c r="C198" s="212"/>
      <c r="D198" s="190">
        <v>0</v>
      </c>
      <c r="E198" s="289"/>
      <c r="F198" s="192"/>
      <c r="G198" s="192"/>
      <c r="H198" s="193"/>
      <c r="I198" s="194"/>
      <c r="J198" s="197"/>
      <c r="K198" s="200"/>
      <c r="L198" s="195"/>
      <c r="M198" s="190"/>
      <c r="N198" s="225"/>
      <c r="O198" s="217"/>
      <c r="P198" s="196"/>
      <c r="Q198" s="322"/>
      <c r="R198" s="322"/>
      <c r="S198" s="322"/>
      <c r="T198" s="322"/>
      <c r="U198" s="322"/>
      <c r="V198" s="322"/>
      <c r="W198" s="322"/>
      <c r="X198" s="322">
        <f t="shared" si="16"/>
        <v>0</v>
      </c>
      <c r="Y198" s="322">
        <f t="shared" si="17"/>
        <v>0</v>
      </c>
    </row>
    <row r="199" spans="1:25">
      <c r="A199" s="322"/>
      <c r="B199" s="189" t="s">
        <v>175</v>
      </c>
      <c r="C199" s="212"/>
      <c r="D199" s="190">
        <v>0</v>
      </c>
      <c r="E199" s="289"/>
      <c r="F199" s="192">
        <f>$L$6</f>
        <v>0.12055342465753426</v>
      </c>
      <c r="G199" s="192"/>
      <c r="H199" s="193"/>
      <c r="I199" s="194"/>
      <c r="J199" s="197"/>
      <c r="K199" s="194"/>
      <c r="L199" s="195"/>
      <c r="M199" s="190"/>
      <c r="N199" s="225"/>
      <c r="O199" s="217"/>
      <c r="P199" s="196"/>
      <c r="Q199" s="322"/>
      <c r="R199" s="322"/>
      <c r="S199" s="322"/>
      <c r="T199" s="322"/>
      <c r="U199" s="322"/>
      <c r="V199" s="322"/>
      <c r="W199" s="322"/>
      <c r="X199" s="322">
        <f t="shared" si="16"/>
        <v>0.12055342465753426</v>
      </c>
      <c r="Y199" s="322">
        <f t="shared" si="17"/>
        <v>0.12055342465753426</v>
      </c>
    </row>
    <row r="200" spans="1:25">
      <c r="A200" s="322"/>
      <c r="B200" s="189" t="s">
        <v>176</v>
      </c>
      <c r="C200" s="212"/>
      <c r="D200" s="190">
        <v>0</v>
      </c>
      <c r="E200" s="289"/>
      <c r="F200" s="192"/>
      <c r="G200" s="192"/>
      <c r="H200" s="193"/>
      <c r="I200" s="198"/>
      <c r="J200" s="197"/>
      <c r="K200" s="199"/>
      <c r="L200" s="195"/>
      <c r="M200" s="190"/>
      <c r="N200" s="225"/>
      <c r="O200" s="217"/>
      <c r="P200" s="196"/>
      <c r="Q200" s="322"/>
      <c r="R200" s="322"/>
      <c r="S200" s="322"/>
      <c r="T200" s="322"/>
      <c r="U200" s="322"/>
      <c r="V200" s="322"/>
      <c r="W200" s="322"/>
      <c r="X200" s="322">
        <f t="shared" si="16"/>
        <v>0</v>
      </c>
      <c r="Y200" s="322">
        <f t="shared" si="17"/>
        <v>0</v>
      </c>
    </row>
    <row r="201" spans="1:25">
      <c r="A201" s="322"/>
      <c r="B201" s="189" t="s">
        <v>177</v>
      </c>
      <c r="C201" s="212"/>
      <c r="D201" s="190">
        <v>0</v>
      </c>
      <c r="E201" s="289"/>
      <c r="F201" s="192">
        <f>$L$6</f>
        <v>0.12055342465753426</v>
      </c>
      <c r="G201" s="192"/>
      <c r="H201" s="193"/>
      <c r="I201" s="198"/>
      <c r="J201" s="197"/>
      <c r="K201" s="199"/>
      <c r="L201" s="195"/>
      <c r="M201" s="209"/>
      <c r="N201" s="195"/>
      <c r="O201" s="217"/>
      <c r="P201" s="196"/>
      <c r="Q201" s="322"/>
      <c r="R201" s="322"/>
      <c r="S201" s="322"/>
      <c r="T201" s="322"/>
      <c r="U201" s="322"/>
      <c r="V201" s="322"/>
      <c r="W201" s="322"/>
      <c r="X201" s="322">
        <f t="shared" si="16"/>
        <v>0.12055342465753426</v>
      </c>
      <c r="Y201" s="322">
        <f t="shared" si="17"/>
        <v>0.12055342465753426</v>
      </c>
    </row>
    <row r="202" spans="1:25">
      <c r="A202" s="322"/>
      <c r="B202" s="189" t="s">
        <v>178</v>
      </c>
      <c r="C202" s="212"/>
      <c r="D202" s="190">
        <v>0</v>
      </c>
      <c r="E202" s="289"/>
      <c r="F202" s="192"/>
      <c r="G202" s="192"/>
      <c r="H202" s="193"/>
      <c r="I202" s="198"/>
      <c r="J202" s="197"/>
      <c r="K202" s="197"/>
      <c r="L202" s="197"/>
      <c r="M202" s="209"/>
      <c r="N202" s="195"/>
      <c r="O202" s="217"/>
      <c r="P202" s="196"/>
      <c r="Q202" s="322"/>
      <c r="R202" s="322"/>
      <c r="S202" s="322"/>
      <c r="T202" s="322"/>
      <c r="U202" s="322"/>
      <c r="V202" s="322"/>
      <c r="W202" s="322"/>
      <c r="X202" s="322">
        <f t="shared" si="16"/>
        <v>0</v>
      </c>
      <c r="Y202" s="322">
        <f t="shared" si="17"/>
        <v>0</v>
      </c>
    </row>
    <row r="203" spans="1:25">
      <c r="A203" s="322"/>
      <c r="B203" s="189" t="s">
        <v>179</v>
      </c>
      <c r="C203" s="212"/>
      <c r="D203" s="190">
        <v>0</v>
      </c>
      <c r="E203" s="289"/>
      <c r="F203" s="192">
        <f>$L$6</f>
        <v>0.12055342465753426</v>
      </c>
      <c r="G203" s="192"/>
      <c r="H203" s="193"/>
      <c r="I203" s="198"/>
      <c r="J203" s="197"/>
      <c r="K203" s="226"/>
      <c r="L203" s="226"/>
      <c r="M203" s="209"/>
      <c r="N203" s="195"/>
      <c r="O203" s="217"/>
      <c r="P203" s="196"/>
      <c r="Q203" s="322"/>
      <c r="R203" s="322"/>
      <c r="S203" s="322"/>
      <c r="T203" s="322"/>
      <c r="U203" s="322"/>
      <c r="V203" s="322"/>
      <c r="W203" s="322"/>
      <c r="X203" s="322">
        <f t="shared" si="16"/>
        <v>0.12055342465753426</v>
      </c>
      <c r="Y203" s="322">
        <f t="shared" si="17"/>
        <v>0.12055342465753426</v>
      </c>
    </row>
    <row r="204" spans="1:25">
      <c r="A204" s="322"/>
      <c r="B204" s="189" t="s">
        <v>180</v>
      </c>
      <c r="C204" s="213"/>
      <c r="D204" s="190">
        <v>0</v>
      </c>
      <c r="E204" s="289"/>
      <c r="F204" s="192"/>
      <c r="G204" s="192"/>
      <c r="H204" s="193"/>
      <c r="I204" s="198"/>
      <c r="J204" s="197"/>
      <c r="K204" s="197"/>
      <c r="L204" s="226"/>
      <c r="M204" s="209"/>
      <c r="N204" s="197"/>
      <c r="O204" s="217"/>
      <c r="P204" s="196"/>
      <c r="Q204" s="322"/>
      <c r="R204" s="322"/>
      <c r="S204" s="322"/>
      <c r="T204" s="322"/>
      <c r="U204" s="322"/>
      <c r="V204" s="322"/>
      <c r="W204" s="322"/>
      <c r="X204" s="322">
        <f t="shared" si="16"/>
        <v>0</v>
      </c>
      <c r="Y204" s="322">
        <f t="shared" si="17"/>
        <v>0</v>
      </c>
    </row>
    <row r="205" spans="1:25">
      <c r="A205" s="322"/>
      <c r="B205" s="189" t="s">
        <v>181</v>
      </c>
      <c r="C205" s="213"/>
      <c r="D205" s="190">
        <v>0</v>
      </c>
      <c r="E205" s="289"/>
      <c r="F205" s="192">
        <f>$L$6</f>
        <v>0.12055342465753426</v>
      </c>
      <c r="G205" s="192">
        <f>$L$8</f>
        <v>8.0630640000000003E-2</v>
      </c>
      <c r="H205" s="193"/>
      <c r="I205" s="194"/>
      <c r="J205" s="197">
        <f>$L$15</f>
        <v>2.5499999999999998E-2</v>
      </c>
      <c r="K205" s="197"/>
      <c r="L205" s="226"/>
      <c r="M205" s="209"/>
      <c r="N205" s="195"/>
      <c r="O205" s="220"/>
      <c r="P205" s="196"/>
      <c r="Q205" s="322"/>
      <c r="R205" s="322"/>
      <c r="S205" s="322"/>
      <c r="T205" s="322"/>
      <c r="U205" s="322"/>
      <c r="V205" s="322"/>
      <c r="W205" s="322"/>
      <c r="X205" s="322">
        <f t="shared" si="16"/>
        <v>0.37968406465753424</v>
      </c>
      <c r="Y205" s="322">
        <f t="shared" si="17"/>
        <v>0.4051840646575342</v>
      </c>
    </row>
    <row r="206" spans="1:25">
      <c r="A206" s="322"/>
      <c r="B206" s="189" t="s">
        <v>182</v>
      </c>
      <c r="C206" s="213">
        <f>$L$3</f>
        <v>1</v>
      </c>
      <c r="D206" s="193">
        <f>$L$5</f>
        <v>1.5956164383561646</v>
      </c>
      <c r="E206" s="289">
        <f>$L$11</f>
        <v>1.89</v>
      </c>
      <c r="F206" s="192"/>
      <c r="G206" s="192">
        <f t="shared" ref="G206:G233" si="18">$L$8</f>
        <v>8.0630640000000003E-2</v>
      </c>
      <c r="H206" s="193"/>
      <c r="I206" s="198">
        <f>$L$13</f>
        <v>0.22</v>
      </c>
      <c r="J206" s="197">
        <f t="shared" ref="J206:J233" si="19">$L$15</f>
        <v>2.5499999999999998E-2</v>
      </c>
      <c r="K206" s="200"/>
      <c r="L206" s="195"/>
      <c r="M206" s="209"/>
      <c r="N206" s="197">
        <f>$L$19</f>
        <v>0.55000000000000004</v>
      </c>
      <c r="O206" s="220">
        <f>$L$4</f>
        <v>0.99900000000000011</v>
      </c>
      <c r="P206" s="196"/>
      <c r="Q206" s="322"/>
      <c r="R206" s="322"/>
      <c r="S206" s="322"/>
      <c r="T206" s="322"/>
      <c r="U206" s="322"/>
      <c r="V206" s="322"/>
      <c r="W206" s="322"/>
      <c r="X206" s="322">
        <f t="shared" si="16"/>
        <v>11.133747078356166</v>
      </c>
      <c r="Y206" s="322">
        <f t="shared" si="17"/>
        <v>11.929247078356166</v>
      </c>
    </row>
    <row r="207" spans="1:25">
      <c r="A207" s="322"/>
      <c r="B207" s="189" t="s">
        <v>183</v>
      </c>
      <c r="C207" s="212"/>
      <c r="D207" s="190">
        <v>0</v>
      </c>
      <c r="E207" s="289"/>
      <c r="F207" s="192">
        <f>$L$6</f>
        <v>0.12055342465753426</v>
      </c>
      <c r="G207" s="192">
        <f t="shared" si="18"/>
        <v>8.0630640000000003E-2</v>
      </c>
      <c r="H207" s="193"/>
      <c r="I207" s="194"/>
      <c r="J207" s="197">
        <f t="shared" si="19"/>
        <v>2.5499999999999998E-2</v>
      </c>
      <c r="K207" s="200">
        <f>$L$17</f>
        <v>1.6</v>
      </c>
      <c r="L207" s="195"/>
      <c r="M207" s="209"/>
      <c r="N207" s="195"/>
      <c r="O207" s="217"/>
      <c r="P207" s="196"/>
      <c r="Q207" s="322"/>
      <c r="R207" s="322"/>
      <c r="S207" s="322"/>
      <c r="T207" s="322"/>
      <c r="U207" s="322"/>
      <c r="V207" s="322"/>
      <c r="W207" s="322"/>
      <c r="X207" s="322">
        <f t="shared" si="16"/>
        <v>1.9796840646575342</v>
      </c>
      <c r="Y207" s="322">
        <f t="shared" si="17"/>
        <v>2.0051840646575343</v>
      </c>
    </row>
    <row r="208" spans="1:25">
      <c r="A208" s="322"/>
      <c r="B208" s="189" t="s">
        <v>184</v>
      </c>
      <c r="C208" s="212"/>
      <c r="D208" s="190">
        <v>0</v>
      </c>
      <c r="E208" s="289"/>
      <c r="F208" s="192"/>
      <c r="G208" s="192">
        <f t="shared" si="18"/>
        <v>8.0630640000000003E-2</v>
      </c>
      <c r="H208" s="193"/>
      <c r="I208" s="194"/>
      <c r="J208" s="197">
        <f t="shared" si="19"/>
        <v>2.5499999999999998E-2</v>
      </c>
      <c r="K208" s="200">
        <f t="shared" ref="K208" si="20">$L$17</f>
        <v>1.6</v>
      </c>
      <c r="L208" s="195"/>
      <c r="M208" s="209"/>
      <c r="N208" s="195"/>
      <c r="O208" s="217"/>
      <c r="P208" s="196"/>
      <c r="Q208" s="322"/>
      <c r="R208" s="322"/>
      <c r="S208" s="322"/>
      <c r="T208" s="322"/>
      <c r="U208" s="322"/>
      <c r="V208" s="322"/>
      <c r="W208" s="322"/>
      <c r="X208" s="322">
        <f t="shared" si="16"/>
        <v>1.8591306400000001</v>
      </c>
      <c r="Y208" s="322">
        <f t="shared" si="17"/>
        <v>1.8846306400000001</v>
      </c>
    </row>
    <row r="209" spans="1:25">
      <c r="A209" s="322"/>
      <c r="B209" s="189" t="s">
        <v>185</v>
      </c>
      <c r="C209" s="212"/>
      <c r="D209" s="190">
        <v>0</v>
      </c>
      <c r="E209" s="289"/>
      <c r="F209" s="192">
        <f>$L$6</f>
        <v>0.12055342465753426</v>
      </c>
      <c r="G209" s="192">
        <f t="shared" si="18"/>
        <v>8.0630640000000003E-2</v>
      </c>
      <c r="H209" s="193"/>
      <c r="I209" s="194"/>
      <c r="J209" s="197">
        <f t="shared" si="19"/>
        <v>2.5499999999999998E-2</v>
      </c>
      <c r="K209" s="200"/>
      <c r="L209" s="195"/>
      <c r="M209" s="209"/>
      <c r="N209" s="195"/>
      <c r="O209" s="217"/>
      <c r="P209" s="196"/>
      <c r="Q209" s="322"/>
      <c r="R209" s="322"/>
      <c r="S209" s="322"/>
      <c r="T209" s="322"/>
      <c r="U209" s="322"/>
      <c r="V209" s="322"/>
      <c r="W209" s="322"/>
      <c r="X209" s="322">
        <f t="shared" si="16"/>
        <v>0.37968406465753424</v>
      </c>
      <c r="Y209" s="322">
        <f t="shared" si="17"/>
        <v>0.4051840646575342</v>
      </c>
    </row>
    <row r="210" spans="1:25">
      <c r="A210" s="322"/>
      <c r="B210" s="189" t="s">
        <v>186</v>
      </c>
      <c r="C210" s="217"/>
      <c r="D210" s="190">
        <v>0</v>
      </c>
      <c r="E210" s="227"/>
      <c r="F210" s="192"/>
      <c r="G210" s="192">
        <f t="shared" si="18"/>
        <v>8.0630640000000003E-2</v>
      </c>
      <c r="H210" s="193"/>
      <c r="I210" s="194"/>
      <c r="J210" s="197">
        <f t="shared" si="19"/>
        <v>2.5499999999999998E-2</v>
      </c>
      <c r="K210" s="200"/>
      <c r="L210" s="195"/>
      <c r="M210" s="190"/>
      <c r="N210" s="195"/>
      <c r="O210" s="217"/>
      <c r="P210" s="196"/>
      <c r="Q210" s="322"/>
      <c r="R210" s="322"/>
      <c r="S210" s="322"/>
      <c r="T210" s="322"/>
      <c r="U210" s="322"/>
      <c r="V210" s="322"/>
      <c r="W210" s="322"/>
      <c r="X210" s="322">
        <f t="shared" si="16"/>
        <v>0.25913063999999997</v>
      </c>
      <c r="Y210" s="322">
        <f t="shared" si="17"/>
        <v>0.28463063999999999</v>
      </c>
    </row>
    <row r="211" spans="1:25">
      <c r="A211" s="322"/>
      <c r="B211" s="189" t="s">
        <v>187</v>
      </c>
      <c r="C211" s="217"/>
      <c r="D211" s="190">
        <v>0</v>
      </c>
      <c r="E211" s="227"/>
      <c r="F211" s="192">
        <f>$L$6</f>
        <v>0.12055342465753426</v>
      </c>
      <c r="G211" s="192">
        <f t="shared" si="18"/>
        <v>8.0630640000000003E-2</v>
      </c>
      <c r="H211" s="193"/>
      <c r="I211" s="194"/>
      <c r="J211" s="197">
        <f t="shared" si="19"/>
        <v>2.5499999999999998E-2</v>
      </c>
      <c r="K211" s="195"/>
      <c r="L211" s="195"/>
      <c r="M211" s="190"/>
      <c r="N211" s="195"/>
      <c r="O211" s="217"/>
      <c r="P211" s="196"/>
      <c r="Q211" s="322"/>
      <c r="R211" s="322"/>
      <c r="S211" s="322"/>
      <c r="T211" s="322"/>
      <c r="U211" s="322"/>
      <c r="V211" s="322"/>
      <c r="W211" s="322"/>
      <c r="X211" s="322">
        <f t="shared" si="16"/>
        <v>0.37968406465753424</v>
      </c>
      <c r="Y211" s="322">
        <f t="shared" si="17"/>
        <v>0.4051840646575342</v>
      </c>
    </row>
    <row r="212" spans="1:25">
      <c r="A212" s="322"/>
      <c r="B212" s="189" t="s">
        <v>188</v>
      </c>
      <c r="C212" s="217"/>
      <c r="D212" s="190">
        <v>0</v>
      </c>
      <c r="E212" s="227"/>
      <c r="F212" s="192"/>
      <c r="G212" s="192">
        <f t="shared" si="18"/>
        <v>8.0630640000000003E-2</v>
      </c>
      <c r="H212" s="193"/>
      <c r="I212" s="194"/>
      <c r="J212" s="197">
        <f t="shared" si="19"/>
        <v>2.5499999999999998E-2</v>
      </c>
      <c r="K212" s="195"/>
      <c r="L212" s="195"/>
      <c r="M212" s="190"/>
      <c r="N212" s="195"/>
      <c r="O212" s="217"/>
      <c r="P212" s="196"/>
      <c r="Q212" s="322"/>
      <c r="R212" s="322"/>
      <c r="S212" s="322"/>
      <c r="T212" s="322"/>
      <c r="U212" s="322"/>
      <c r="V212" s="322"/>
      <c r="W212" s="322"/>
      <c r="X212" s="322">
        <f t="shared" si="16"/>
        <v>0.25913063999999997</v>
      </c>
      <c r="Y212" s="322">
        <f t="shared" si="17"/>
        <v>0.28463063999999999</v>
      </c>
    </row>
    <row r="213" spans="1:25">
      <c r="A213" s="322"/>
      <c r="B213" s="189" t="s">
        <v>189</v>
      </c>
      <c r="C213" s="213">
        <f>$L$3*1</f>
        <v>1</v>
      </c>
      <c r="D213" s="193">
        <f>$L$5</f>
        <v>1.5956164383561646</v>
      </c>
      <c r="E213" s="289">
        <f>$L$11</f>
        <v>1.89</v>
      </c>
      <c r="F213" s="192">
        <f>$L$6</f>
        <v>0.12055342465753426</v>
      </c>
      <c r="G213" s="192">
        <f t="shared" si="18"/>
        <v>8.0630640000000003E-2</v>
      </c>
      <c r="H213" s="193"/>
      <c r="I213" s="198">
        <f>$L$13</f>
        <v>0.22</v>
      </c>
      <c r="J213" s="197">
        <f t="shared" si="19"/>
        <v>2.5499999999999998E-2</v>
      </c>
      <c r="K213" s="195"/>
      <c r="L213" s="195"/>
      <c r="M213" s="190"/>
      <c r="N213" s="195"/>
      <c r="O213" s="217"/>
      <c r="P213" s="196"/>
      <c r="Q213" s="322"/>
      <c r="R213" s="322"/>
      <c r="S213" s="322"/>
      <c r="T213" s="322"/>
      <c r="U213" s="322"/>
      <c r="V213" s="322"/>
      <c r="W213" s="322"/>
      <c r="X213" s="322">
        <f t="shared" si="16"/>
        <v>6.4053005030136978</v>
      </c>
      <c r="Y213" s="322">
        <f t="shared" si="17"/>
        <v>6.6508005030136985</v>
      </c>
    </row>
    <row r="214" spans="1:25">
      <c r="A214" s="322"/>
      <c r="B214" s="189" t="s">
        <v>190</v>
      </c>
      <c r="C214" s="213">
        <f>$L$3*1</f>
        <v>1</v>
      </c>
      <c r="D214" s="193">
        <f>$L$5</f>
        <v>1.5956164383561646</v>
      </c>
      <c r="E214" s="227"/>
      <c r="F214" s="192"/>
      <c r="G214" s="192">
        <f t="shared" si="18"/>
        <v>8.0630640000000003E-2</v>
      </c>
      <c r="H214" s="193"/>
      <c r="I214" s="194"/>
      <c r="J214" s="197">
        <f t="shared" si="19"/>
        <v>2.5499999999999998E-2</v>
      </c>
      <c r="K214" s="195"/>
      <c r="L214" s="195"/>
      <c r="M214" s="190"/>
      <c r="N214" s="195"/>
      <c r="O214" s="217"/>
      <c r="P214" s="196"/>
      <c r="Q214" s="322"/>
      <c r="R214" s="322"/>
      <c r="S214" s="322"/>
      <c r="T214" s="322"/>
      <c r="U214" s="322"/>
      <c r="V214" s="322"/>
      <c r="W214" s="322"/>
      <c r="X214" s="322">
        <f t="shared" si="16"/>
        <v>2.8547470783561648</v>
      </c>
      <c r="Y214" s="322">
        <f t="shared" si="17"/>
        <v>2.8802470783561649</v>
      </c>
    </row>
    <row r="215" spans="1:25">
      <c r="A215" s="322"/>
      <c r="B215" s="189" t="s">
        <v>191</v>
      </c>
      <c r="C215" s="217"/>
      <c r="D215" s="190">
        <v>0</v>
      </c>
      <c r="E215" s="227"/>
      <c r="F215" s="192">
        <f>$L$6</f>
        <v>0.12055342465753426</v>
      </c>
      <c r="G215" s="192">
        <f t="shared" si="18"/>
        <v>8.0630640000000003E-2</v>
      </c>
      <c r="H215" s="193"/>
      <c r="I215" s="194"/>
      <c r="J215" s="197">
        <f t="shared" si="19"/>
        <v>2.5499999999999998E-2</v>
      </c>
      <c r="K215" s="195"/>
      <c r="L215" s="195"/>
      <c r="M215" s="190"/>
      <c r="N215" s="195"/>
      <c r="O215" s="220">
        <f>$L$4</f>
        <v>0.99900000000000011</v>
      </c>
      <c r="P215" s="196"/>
      <c r="Q215" s="322"/>
      <c r="R215" s="322"/>
      <c r="S215" s="322"/>
      <c r="T215" s="322"/>
      <c r="U215" s="322"/>
      <c r="V215" s="322"/>
      <c r="W215" s="322"/>
      <c r="X215" s="322">
        <f t="shared" si="16"/>
        <v>1.3786840646575342</v>
      </c>
      <c r="Y215" s="322">
        <f t="shared" si="17"/>
        <v>1.4041840646575343</v>
      </c>
    </row>
    <row r="216" spans="1:25">
      <c r="A216" s="322"/>
      <c r="B216" s="189" t="s">
        <v>192</v>
      </c>
      <c r="C216" s="217"/>
      <c r="D216" s="209">
        <v>0</v>
      </c>
      <c r="E216" s="227"/>
      <c r="F216" s="192"/>
      <c r="G216" s="192">
        <f t="shared" si="18"/>
        <v>8.0630640000000003E-2</v>
      </c>
      <c r="H216" s="193"/>
      <c r="I216" s="194"/>
      <c r="J216" s="197">
        <f t="shared" si="19"/>
        <v>2.5499999999999998E-2</v>
      </c>
      <c r="K216" s="195"/>
      <c r="L216" s="195"/>
      <c r="M216" s="190"/>
      <c r="N216" s="195"/>
      <c r="O216" s="217"/>
      <c r="P216" s="196"/>
      <c r="Q216" s="322"/>
      <c r="R216" s="322"/>
      <c r="S216" s="322"/>
      <c r="T216" s="322"/>
      <c r="U216" s="322"/>
      <c r="V216" s="322"/>
      <c r="W216" s="322"/>
      <c r="X216" s="322">
        <f t="shared" si="16"/>
        <v>0.25913063999999997</v>
      </c>
      <c r="Y216" s="322">
        <f t="shared" si="17"/>
        <v>0.28463063999999999</v>
      </c>
    </row>
    <row r="217" spans="1:25">
      <c r="A217" s="322"/>
      <c r="B217" s="189" t="s">
        <v>193</v>
      </c>
      <c r="C217" s="217"/>
      <c r="D217" s="209">
        <v>0</v>
      </c>
      <c r="E217" s="227"/>
      <c r="F217" s="192">
        <f>$L$6</f>
        <v>0.12055342465753426</v>
      </c>
      <c r="G217" s="192">
        <f t="shared" si="18"/>
        <v>8.0630640000000003E-2</v>
      </c>
      <c r="H217" s="193"/>
      <c r="I217" s="194"/>
      <c r="J217" s="197">
        <f t="shared" si="19"/>
        <v>2.5499999999999998E-2</v>
      </c>
      <c r="K217" s="195"/>
      <c r="L217" s="195"/>
      <c r="M217" s="190"/>
      <c r="N217" s="195"/>
      <c r="O217" s="217"/>
      <c r="P217" s="196"/>
      <c r="Q217" s="322"/>
      <c r="R217" s="322"/>
      <c r="S217" s="322"/>
      <c r="T217" s="322"/>
      <c r="U217" s="322"/>
      <c r="V217" s="322"/>
      <c r="W217" s="322"/>
      <c r="X217" s="322">
        <f t="shared" si="16"/>
        <v>0.37968406465753424</v>
      </c>
      <c r="Y217" s="322">
        <f t="shared" si="17"/>
        <v>0.4051840646575342</v>
      </c>
    </row>
    <row r="218" spans="1:25">
      <c r="A218" s="322"/>
      <c r="B218" s="189" t="s">
        <v>194</v>
      </c>
      <c r="C218" s="217"/>
      <c r="D218" s="209">
        <v>0</v>
      </c>
      <c r="E218" s="227"/>
      <c r="F218" s="192"/>
      <c r="G218" s="192">
        <f t="shared" si="18"/>
        <v>8.0630640000000003E-2</v>
      </c>
      <c r="H218" s="193"/>
      <c r="I218" s="194"/>
      <c r="J218" s="197">
        <f t="shared" si="19"/>
        <v>2.5499999999999998E-2</v>
      </c>
      <c r="K218" s="195"/>
      <c r="L218" s="195"/>
      <c r="M218" s="190"/>
      <c r="N218" s="195"/>
      <c r="O218" s="217"/>
      <c r="P218" s="196"/>
      <c r="Q218" s="322"/>
      <c r="R218" s="322"/>
      <c r="S218" s="322"/>
      <c r="T218" s="322"/>
      <c r="U218" s="322"/>
      <c r="V218" s="322"/>
      <c r="W218" s="322"/>
      <c r="X218" s="322">
        <f t="shared" si="16"/>
        <v>0.25913063999999997</v>
      </c>
      <c r="Y218" s="322">
        <f t="shared" si="17"/>
        <v>0.28463063999999999</v>
      </c>
    </row>
    <row r="219" spans="1:25">
      <c r="A219" s="322"/>
      <c r="B219" s="189" t="s">
        <v>195</v>
      </c>
      <c r="C219" s="213"/>
      <c r="D219" s="209">
        <v>0</v>
      </c>
      <c r="E219" s="289"/>
      <c r="F219" s="192">
        <f>$L$6</f>
        <v>0.12055342465753426</v>
      </c>
      <c r="G219" s="192">
        <f t="shared" si="18"/>
        <v>8.0630640000000003E-2</v>
      </c>
      <c r="H219" s="193"/>
      <c r="I219" s="198"/>
      <c r="J219" s="197">
        <f t="shared" si="19"/>
        <v>2.5499999999999998E-2</v>
      </c>
      <c r="K219" s="200"/>
      <c r="L219" s="197"/>
      <c r="M219" s="209">
        <f t="shared" ref="M219:M233" si="21">0.16</f>
        <v>0.16</v>
      </c>
      <c r="N219" s="195"/>
      <c r="O219" s="217"/>
      <c r="P219" s="196"/>
      <c r="Q219" s="322"/>
      <c r="R219" s="322"/>
      <c r="S219" s="322"/>
      <c r="T219" s="322"/>
      <c r="U219" s="322"/>
      <c r="V219" s="322"/>
      <c r="W219" s="322"/>
      <c r="X219" s="322">
        <f t="shared" si="16"/>
        <v>0.53968406465753427</v>
      </c>
      <c r="Y219" s="322">
        <f t="shared" si="17"/>
        <v>0.56518406465753424</v>
      </c>
    </row>
    <row r="220" spans="1:25">
      <c r="A220" s="322"/>
      <c r="B220" s="189" t="s">
        <v>196</v>
      </c>
      <c r="C220" s="213"/>
      <c r="D220" s="209">
        <v>0</v>
      </c>
      <c r="E220" s="227"/>
      <c r="F220" s="192"/>
      <c r="G220" s="192">
        <f t="shared" si="18"/>
        <v>8.0630640000000003E-2</v>
      </c>
      <c r="H220" s="193"/>
      <c r="I220" s="195"/>
      <c r="J220" s="197">
        <f t="shared" si="19"/>
        <v>2.5499999999999998E-2</v>
      </c>
      <c r="K220" s="195"/>
      <c r="L220" s="197"/>
      <c r="M220" s="209">
        <f t="shared" si="21"/>
        <v>0.16</v>
      </c>
      <c r="N220" s="195"/>
      <c r="O220" s="217"/>
      <c r="P220" s="196"/>
      <c r="Q220" s="322"/>
      <c r="R220" s="322"/>
      <c r="S220" s="322"/>
      <c r="T220" s="322"/>
      <c r="U220" s="322"/>
      <c r="V220" s="322"/>
      <c r="W220" s="322"/>
      <c r="X220" s="322">
        <f t="shared" si="16"/>
        <v>0.41913064</v>
      </c>
      <c r="Y220" s="322">
        <f t="shared" si="17"/>
        <v>0.44463063999999997</v>
      </c>
    </row>
    <row r="221" spans="1:25">
      <c r="A221" s="322"/>
      <c r="B221" s="189" t="s">
        <v>197</v>
      </c>
      <c r="C221" s="217"/>
      <c r="D221" s="209">
        <v>0</v>
      </c>
      <c r="E221" s="227"/>
      <c r="F221" s="192">
        <f>$L$6</f>
        <v>0.12055342465753426</v>
      </c>
      <c r="G221" s="192">
        <f t="shared" si="18"/>
        <v>8.0630640000000003E-2</v>
      </c>
      <c r="H221" s="193"/>
      <c r="I221" s="195"/>
      <c r="J221" s="197">
        <f t="shared" si="19"/>
        <v>2.5499999999999998E-2</v>
      </c>
      <c r="K221" s="195"/>
      <c r="L221" s="197"/>
      <c r="M221" s="209">
        <f t="shared" si="21"/>
        <v>0.16</v>
      </c>
      <c r="N221" s="195"/>
      <c r="O221" s="217"/>
      <c r="P221" s="196"/>
      <c r="Q221" s="322"/>
      <c r="R221" s="322"/>
      <c r="S221" s="322"/>
      <c r="T221" s="322"/>
      <c r="U221" s="322"/>
      <c r="V221" s="322"/>
      <c r="W221" s="322"/>
      <c r="X221" s="322">
        <f t="shared" si="16"/>
        <v>0.53968406465753427</v>
      </c>
      <c r="Y221" s="322">
        <f t="shared" si="17"/>
        <v>0.56518406465753424</v>
      </c>
    </row>
    <row r="222" spans="1:25">
      <c r="A222" s="322"/>
      <c r="B222" s="189" t="s">
        <v>198</v>
      </c>
      <c r="C222" s="217"/>
      <c r="D222" s="209">
        <v>0</v>
      </c>
      <c r="E222" s="227"/>
      <c r="F222" s="192"/>
      <c r="G222" s="192">
        <f t="shared" si="18"/>
        <v>8.0630640000000003E-2</v>
      </c>
      <c r="H222" s="193"/>
      <c r="I222" s="195"/>
      <c r="J222" s="197">
        <f t="shared" si="19"/>
        <v>2.5499999999999998E-2</v>
      </c>
      <c r="K222" s="195"/>
      <c r="L222" s="195"/>
      <c r="M222" s="209">
        <f>0.16</f>
        <v>0.16</v>
      </c>
      <c r="N222" s="195"/>
      <c r="O222" s="220"/>
      <c r="P222" s="196"/>
      <c r="Q222" s="322"/>
      <c r="R222" s="322"/>
      <c r="S222" s="322"/>
      <c r="T222" s="322"/>
      <c r="U222" s="322"/>
      <c r="V222" s="322"/>
      <c r="W222" s="322"/>
      <c r="X222" s="322">
        <f t="shared" si="16"/>
        <v>0.41913064</v>
      </c>
      <c r="Y222" s="322">
        <f t="shared" si="17"/>
        <v>0.44463063999999997</v>
      </c>
    </row>
    <row r="223" spans="1:25">
      <c r="A223" s="322"/>
      <c r="B223" s="189" t="s">
        <v>199</v>
      </c>
      <c r="C223" s="213">
        <f>$L$3*1</f>
        <v>1</v>
      </c>
      <c r="D223" s="193">
        <f>$L$5</f>
        <v>1.5956164383561646</v>
      </c>
      <c r="E223" s="289">
        <f>$L$11</f>
        <v>1.89</v>
      </c>
      <c r="F223" s="192">
        <f>$L$6</f>
        <v>0.12055342465753426</v>
      </c>
      <c r="G223" s="192">
        <f t="shared" si="18"/>
        <v>8.0630640000000003E-2</v>
      </c>
      <c r="H223" s="193"/>
      <c r="I223" s="198">
        <f>$L$13</f>
        <v>0.22</v>
      </c>
      <c r="J223" s="197">
        <f t="shared" si="19"/>
        <v>2.5499999999999998E-2</v>
      </c>
      <c r="K223" s="195"/>
      <c r="L223" s="195"/>
      <c r="M223" s="209">
        <f t="shared" si="21"/>
        <v>0.16</v>
      </c>
      <c r="N223" s="195"/>
      <c r="O223" s="217"/>
      <c r="P223" s="196"/>
      <c r="Q223" s="322"/>
      <c r="R223" s="322"/>
      <c r="S223" s="322"/>
      <c r="T223" s="322"/>
      <c r="U223" s="322"/>
      <c r="V223" s="322"/>
      <c r="W223" s="322"/>
      <c r="X223" s="322">
        <f t="shared" si="16"/>
        <v>6.5653005030136979</v>
      </c>
      <c r="Y223" s="322">
        <f t="shared" si="17"/>
        <v>6.8108005030136987</v>
      </c>
    </row>
    <row r="224" spans="1:25">
      <c r="A224" s="322"/>
      <c r="B224" s="189" t="s">
        <v>200</v>
      </c>
      <c r="C224" s="227"/>
      <c r="D224" s="209">
        <v>0</v>
      </c>
      <c r="E224" s="227"/>
      <c r="F224" s="192"/>
      <c r="G224" s="192">
        <f t="shared" si="18"/>
        <v>8.0630640000000003E-2</v>
      </c>
      <c r="H224" s="193"/>
      <c r="I224" s="198"/>
      <c r="J224" s="197">
        <f t="shared" si="19"/>
        <v>2.5499999999999998E-2</v>
      </c>
      <c r="K224" s="195"/>
      <c r="L224" s="195"/>
      <c r="M224" s="209">
        <f t="shared" si="21"/>
        <v>0.16</v>
      </c>
      <c r="N224" s="195"/>
      <c r="O224" s="217"/>
      <c r="P224" s="196"/>
      <c r="Q224" s="322"/>
      <c r="R224" s="322"/>
      <c r="S224" s="322"/>
      <c r="T224" s="322"/>
      <c r="U224" s="322"/>
      <c r="V224" s="322"/>
      <c r="W224" s="322"/>
      <c r="X224" s="322">
        <f t="shared" si="16"/>
        <v>0.41913064</v>
      </c>
      <c r="Y224" s="322">
        <f t="shared" si="17"/>
        <v>0.44463063999999997</v>
      </c>
    </row>
    <row r="225" spans="1:25">
      <c r="A225" s="322"/>
      <c r="B225" s="189" t="s">
        <v>201</v>
      </c>
      <c r="C225" s="217"/>
      <c r="D225" s="209">
        <v>0</v>
      </c>
      <c r="E225" s="227"/>
      <c r="F225" s="192">
        <f>$L$6</f>
        <v>0.12055342465753426</v>
      </c>
      <c r="G225" s="192">
        <f t="shared" si="18"/>
        <v>8.0630640000000003E-2</v>
      </c>
      <c r="H225" s="193">
        <f>$L$9</f>
        <v>0.69</v>
      </c>
      <c r="I225" s="195"/>
      <c r="J225" s="197">
        <f t="shared" si="19"/>
        <v>2.5499999999999998E-2</v>
      </c>
      <c r="K225" s="195"/>
      <c r="L225" s="195"/>
      <c r="M225" s="209">
        <f t="shared" si="21"/>
        <v>0.16</v>
      </c>
      <c r="N225" s="195"/>
      <c r="O225" s="217"/>
      <c r="P225" s="196"/>
      <c r="Q225" s="322"/>
      <c r="R225" s="322"/>
      <c r="S225" s="322"/>
      <c r="T225" s="322"/>
      <c r="U225" s="322"/>
      <c r="V225" s="322"/>
      <c r="W225" s="322"/>
      <c r="X225" s="322">
        <f t="shared" si="16"/>
        <v>1.2296840646575342</v>
      </c>
      <c r="Y225" s="322">
        <f t="shared" si="17"/>
        <v>1.2551840646575341</v>
      </c>
    </row>
    <row r="226" spans="1:25">
      <c r="A226" s="322"/>
      <c r="B226" s="189" t="s">
        <v>202</v>
      </c>
      <c r="C226" s="217"/>
      <c r="D226" s="209">
        <v>0</v>
      </c>
      <c r="E226" s="289"/>
      <c r="F226" s="192"/>
      <c r="G226" s="192">
        <f t="shared" si="18"/>
        <v>8.0630640000000003E-2</v>
      </c>
      <c r="H226" s="193">
        <f>$L$10</f>
        <v>0.8</v>
      </c>
      <c r="I226" s="195"/>
      <c r="J226" s="197">
        <f t="shared" si="19"/>
        <v>2.5499999999999998E-2</v>
      </c>
      <c r="K226" s="195"/>
      <c r="L226" s="197">
        <f>$L$18</f>
        <v>2E-3</v>
      </c>
      <c r="M226" s="209">
        <f t="shared" si="21"/>
        <v>0.16</v>
      </c>
      <c r="N226" s="195"/>
      <c r="O226" s="217"/>
      <c r="P226" s="196"/>
      <c r="Q226" s="322"/>
      <c r="R226" s="322"/>
      <c r="S226" s="322"/>
      <c r="T226" s="322"/>
      <c r="U226" s="322"/>
      <c r="V226" s="322"/>
      <c r="W226" s="322"/>
      <c r="X226" s="322">
        <f t="shared" si="16"/>
        <v>1.2331306399999999</v>
      </c>
      <c r="Y226" s="322">
        <f t="shared" si="17"/>
        <v>1.26063064</v>
      </c>
    </row>
    <row r="227" spans="1:25">
      <c r="A227" s="322"/>
      <c r="B227" s="189" t="s">
        <v>203</v>
      </c>
      <c r="C227" s="217"/>
      <c r="D227" s="209">
        <v>0</v>
      </c>
      <c r="E227" s="227"/>
      <c r="F227" s="192">
        <f>$L$6</f>
        <v>0.12055342465753426</v>
      </c>
      <c r="G227" s="192">
        <f t="shared" si="18"/>
        <v>8.0630640000000003E-2</v>
      </c>
      <c r="H227" s="193"/>
      <c r="I227" s="198"/>
      <c r="J227" s="197">
        <f t="shared" si="19"/>
        <v>2.5499999999999998E-2</v>
      </c>
      <c r="K227" s="195"/>
      <c r="L227" s="197">
        <f>$L$18</f>
        <v>2E-3</v>
      </c>
      <c r="M227" s="209">
        <f t="shared" si="21"/>
        <v>0.16</v>
      </c>
      <c r="N227" s="197"/>
      <c r="O227" s="217"/>
      <c r="P227" s="196"/>
      <c r="Q227" s="322"/>
      <c r="R227" s="322"/>
      <c r="S227" s="322"/>
      <c r="T227" s="322"/>
      <c r="U227" s="322"/>
      <c r="V227" s="322"/>
      <c r="W227" s="322"/>
      <c r="X227" s="322">
        <f t="shared" si="16"/>
        <v>0.55368406465753428</v>
      </c>
      <c r="Y227" s="322">
        <f t="shared" si="17"/>
        <v>0.58118406465753425</v>
      </c>
    </row>
    <row r="228" spans="1:25">
      <c r="A228" s="322"/>
      <c r="B228" s="189" t="s">
        <v>204</v>
      </c>
      <c r="C228" s="217"/>
      <c r="D228" s="209">
        <v>0</v>
      </c>
      <c r="E228" s="227"/>
      <c r="F228" s="192"/>
      <c r="G228" s="192">
        <f t="shared" si="18"/>
        <v>8.0630640000000003E-2</v>
      </c>
      <c r="H228" s="193"/>
      <c r="I228" s="198">
        <f>$L$13</f>
        <v>0.22</v>
      </c>
      <c r="J228" s="197">
        <f t="shared" si="19"/>
        <v>2.5499999999999998E-2</v>
      </c>
      <c r="K228" s="195"/>
      <c r="L228" s="197">
        <f>$L$18</f>
        <v>2E-3</v>
      </c>
      <c r="M228" s="209">
        <f t="shared" si="21"/>
        <v>0.16</v>
      </c>
      <c r="N228" s="197">
        <f>$L$19</f>
        <v>0.55000000000000004</v>
      </c>
      <c r="O228" s="217"/>
      <c r="P228" s="196"/>
      <c r="Q228" s="322"/>
      <c r="R228" s="322"/>
      <c r="S228" s="322"/>
      <c r="T228" s="322"/>
      <c r="U228" s="322"/>
      <c r="V228" s="322"/>
      <c r="W228" s="322"/>
      <c r="X228" s="322">
        <f t="shared" si="16"/>
        <v>5.8231306399999996</v>
      </c>
      <c r="Y228" s="322">
        <f t="shared" si="17"/>
        <v>6.6206306400000008</v>
      </c>
    </row>
    <row r="229" spans="1:25">
      <c r="A229" s="322"/>
      <c r="B229" s="189" t="s">
        <v>205</v>
      </c>
      <c r="C229" s="217"/>
      <c r="D229" s="209">
        <v>0</v>
      </c>
      <c r="E229" s="227"/>
      <c r="F229" s="192">
        <f>$L$6</f>
        <v>0.12055342465753426</v>
      </c>
      <c r="G229" s="192">
        <f t="shared" si="18"/>
        <v>8.0630640000000003E-2</v>
      </c>
      <c r="H229" s="193"/>
      <c r="I229" s="195"/>
      <c r="J229" s="197">
        <f t="shared" si="19"/>
        <v>2.5499999999999998E-2</v>
      </c>
      <c r="K229" s="195"/>
      <c r="L229" s="195"/>
      <c r="M229" s="209">
        <f t="shared" si="21"/>
        <v>0.16</v>
      </c>
      <c r="N229" s="195"/>
      <c r="O229" s="217"/>
      <c r="P229" s="196"/>
      <c r="Q229" s="322"/>
      <c r="R229" s="322"/>
      <c r="S229" s="322"/>
      <c r="T229" s="322"/>
      <c r="U229" s="322"/>
      <c r="V229" s="322"/>
      <c r="W229" s="322"/>
      <c r="X229" s="322">
        <f t="shared" si="16"/>
        <v>0.53968406465753427</v>
      </c>
      <c r="Y229" s="322">
        <f t="shared" si="17"/>
        <v>0.56518406465753424</v>
      </c>
    </row>
    <row r="230" spans="1:25">
      <c r="A230" s="322"/>
      <c r="B230" s="189" t="s">
        <v>206</v>
      </c>
      <c r="C230" s="217"/>
      <c r="D230" s="209">
        <v>0</v>
      </c>
      <c r="E230" s="227"/>
      <c r="F230" s="192"/>
      <c r="G230" s="192">
        <f t="shared" si="18"/>
        <v>8.0630640000000003E-2</v>
      </c>
      <c r="H230" s="193"/>
      <c r="I230" s="195"/>
      <c r="J230" s="197">
        <f t="shared" si="19"/>
        <v>2.5499999999999998E-2</v>
      </c>
      <c r="K230" s="195"/>
      <c r="L230" s="195"/>
      <c r="M230" s="209">
        <f t="shared" si="21"/>
        <v>0.16</v>
      </c>
      <c r="N230" s="195"/>
      <c r="O230" s="217"/>
      <c r="P230" s="196"/>
      <c r="Q230" s="322"/>
      <c r="R230" s="322"/>
      <c r="S230" s="322"/>
      <c r="T230" s="322"/>
      <c r="U230" s="322"/>
      <c r="V230" s="322"/>
      <c r="W230" s="322"/>
      <c r="X230" s="322">
        <f t="shared" si="16"/>
        <v>0.41913064</v>
      </c>
      <c r="Y230" s="322">
        <f t="shared" si="17"/>
        <v>0.44463063999999997</v>
      </c>
    </row>
    <row r="231" spans="1:25">
      <c r="A231" s="322"/>
      <c r="B231" s="189" t="s">
        <v>207</v>
      </c>
      <c r="C231" s="217"/>
      <c r="D231" s="209">
        <v>0</v>
      </c>
      <c r="E231" s="227"/>
      <c r="F231" s="192">
        <f>$L$6</f>
        <v>0.12055342465753426</v>
      </c>
      <c r="G231" s="192">
        <f t="shared" si="18"/>
        <v>8.0630640000000003E-2</v>
      </c>
      <c r="H231" s="193"/>
      <c r="I231" s="195"/>
      <c r="J231" s="197">
        <f t="shared" si="19"/>
        <v>2.5499999999999998E-2</v>
      </c>
      <c r="K231" s="195"/>
      <c r="L231" s="195"/>
      <c r="M231" s="209">
        <f t="shared" si="21"/>
        <v>0.16</v>
      </c>
      <c r="N231" s="195"/>
      <c r="O231" s="217"/>
      <c r="P231" s="196"/>
      <c r="Q231" s="322"/>
      <c r="R231" s="322"/>
      <c r="S231" s="322"/>
      <c r="T231" s="322"/>
      <c r="U231" s="322"/>
      <c r="V231" s="322"/>
      <c r="W231" s="322"/>
      <c r="X231" s="322">
        <f t="shared" si="16"/>
        <v>0.53968406465753427</v>
      </c>
      <c r="Y231" s="322">
        <f t="shared" si="17"/>
        <v>0.56518406465753424</v>
      </c>
    </row>
    <row r="232" spans="1:25">
      <c r="A232" s="322"/>
      <c r="B232" s="189" t="s">
        <v>208</v>
      </c>
      <c r="C232" s="217"/>
      <c r="D232" s="209">
        <v>0</v>
      </c>
      <c r="E232" s="227"/>
      <c r="F232" s="192"/>
      <c r="G232" s="192">
        <f t="shared" si="18"/>
        <v>8.0630640000000003E-2</v>
      </c>
      <c r="H232" s="193"/>
      <c r="I232" s="195"/>
      <c r="J232" s="197">
        <f t="shared" si="19"/>
        <v>2.5499999999999998E-2</v>
      </c>
      <c r="K232" s="195"/>
      <c r="L232" s="195"/>
      <c r="M232" s="209">
        <f t="shared" si="21"/>
        <v>0.16</v>
      </c>
      <c r="N232" s="195"/>
      <c r="O232" s="217"/>
      <c r="P232" s="196"/>
      <c r="Q232" s="322"/>
      <c r="R232" s="322"/>
      <c r="S232" s="322"/>
      <c r="T232" s="322"/>
      <c r="U232" s="322"/>
      <c r="V232" s="322"/>
      <c r="W232" s="322"/>
      <c r="X232" s="322">
        <f t="shared" si="16"/>
        <v>0.41913064</v>
      </c>
      <c r="Y232" s="322">
        <f t="shared" si="17"/>
        <v>0.44463063999999997</v>
      </c>
    </row>
    <row r="233" spans="1:25">
      <c r="A233" s="322"/>
      <c r="B233" s="189" t="s">
        <v>209</v>
      </c>
      <c r="C233" s="217"/>
      <c r="D233" s="209">
        <v>0</v>
      </c>
      <c r="E233" s="227"/>
      <c r="F233" s="192">
        <f>$L$6</f>
        <v>0.12055342465753426</v>
      </c>
      <c r="G233" s="192">
        <f t="shared" si="18"/>
        <v>8.0630640000000003E-2</v>
      </c>
      <c r="H233" s="193"/>
      <c r="I233" s="195"/>
      <c r="J233" s="197">
        <f t="shared" si="19"/>
        <v>2.5499999999999998E-2</v>
      </c>
      <c r="K233" s="195"/>
      <c r="L233" s="195"/>
      <c r="M233" s="209">
        <f t="shared" si="21"/>
        <v>0.16</v>
      </c>
      <c r="N233" s="195"/>
      <c r="O233" s="217"/>
      <c r="P233" s="196"/>
      <c r="Q233" s="322"/>
      <c r="R233" s="322"/>
      <c r="S233" s="322"/>
      <c r="T233" s="322"/>
      <c r="U233" s="322"/>
      <c r="V233" s="322"/>
      <c r="W233" s="322"/>
      <c r="X233" s="322">
        <f t="shared" si="16"/>
        <v>0.53968406465753427</v>
      </c>
      <c r="Y233" s="322">
        <f t="shared" si="17"/>
        <v>0.56518406465753424</v>
      </c>
    </row>
    <row r="234" spans="1:25">
      <c r="B234" s="185" t="s">
        <v>210</v>
      </c>
      <c r="C234" s="218"/>
      <c r="D234" s="228"/>
      <c r="E234" s="290"/>
      <c r="F234" s="201"/>
      <c r="G234" s="201"/>
      <c r="H234" s="202"/>
      <c r="I234" s="204"/>
      <c r="J234" s="229"/>
      <c r="K234" s="204"/>
      <c r="L234" s="204"/>
      <c r="M234" s="228"/>
      <c r="N234" s="204"/>
      <c r="O234" s="218"/>
      <c r="X234" s="322">
        <f t="shared" si="16"/>
        <v>0</v>
      </c>
      <c r="Y234" s="322">
        <f t="shared" si="17"/>
        <v>0</v>
      </c>
    </row>
    <row r="235" spans="1:25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329"/>
      <c r="M235" s="329"/>
      <c r="N235" s="329"/>
      <c r="O235" s="329"/>
    </row>
    <row r="236" spans="1:25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25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25">
      <c r="B238" s="19"/>
      <c r="C238" s="19">
        <v>1</v>
      </c>
      <c r="D238" s="19">
        <v>2</v>
      </c>
      <c r="E238" s="19">
        <v>3</v>
      </c>
      <c r="F238" s="19">
        <v>4</v>
      </c>
      <c r="G238" s="19">
        <v>5</v>
      </c>
      <c r="H238" s="19">
        <v>6</v>
      </c>
      <c r="I238" s="19">
        <v>7</v>
      </c>
      <c r="J238" s="19">
        <v>8</v>
      </c>
      <c r="K238" s="19"/>
      <c r="L238" s="19"/>
      <c r="M238" s="19"/>
      <c r="N238" s="19"/>
      <c r="O238" s="19"/>
    </row>
    <row r="239" spans="1:25">
      <c r="B239" s="19"/>
      <c r="C239" s="334" t="s">
        <v>150</v>
      </c>
      <c r="D239" s="334" t="s">
        <v>151</v>
      </c>
      <c r="E239" s="334" t="s">
        <v>152</v>
      </c>
      <c r="F239" s="334" t="s">
        <v>153</v>
      </c>
      <c r="G239" s="334" t="s">
        <v>154</v>
      </c>
      <c r="H239" s="334" t="s">
        <v>155</v>
      </c>
      <c r="I239" s="334" t="s">
        <v>156</v>
      </c>
      <c r="J239" s="334" t="s">
        <v>161</v>
      </c>
      <c r="K239" s="19"/>
      <c r="L239" s="19"/>
      <c r="M239" s="19"/>
      <c r="N239" s="19"/>
      <c r="O239" s="19"/>
    </row>
    <row r="240" spans="1:25">
      <c r="B240" s="335" t="s">
        <v>163</v>
      </c>
      <c r="C240" s="19">
        <f>R27</f>
        <v>0.12055342465753426</v>
      </c>
      <c r="D240" s="19">
        <f>S27</f>
        <v>0.12055342465753426</v>
      </c>
      <c r="E240" s="19">
        <f>T80</f>
        <v>0.12055342465753426</v>
      </c>
      <c r="F240" s="19">
        <f>U80</f>
        <v>0.12055342465753426</v>
      </c>
      <c r="G240" s="19">
        <f>V133</f>
        <v>0.12055342465753426</v>
      </c>
      <c r="H240" s="19">
        <f>W133</f>
        <v>0.12055342465753426</v>
      </c>
      <c r="I240" s="19">
        <f>X187</f>
        <v>0.12055342465753426</v>
      </c>
      <c r="J240" s="19">
        <f>Y187</f>
        <v>0.12055342465753426</v>
      </c>
      <c r="K240" s="19"/>
      <c r="L240" s="19"/>
      <c r="M240" s="19"/>
      <c r="N240" s="19"/>
      <c r="O240" s="19"/>
    </row>
    <row r="241" spans="2:15">
      <c r="B241" s="319" t="s">
        <v>164</v>
      </c>
      <c r="C241" s="19">
        <f t="shared" ref="C241:D256" si="22">R28</f>
        <v>0</v>
      </c>
      <c r="D241" s="19">
        <f t="shared" si="22"/>
        <v>0</v>
      </c>
      <c r="E241" s="19">
        <f t="shared" ref="E241:F256" si="23">T81</f>
        <v>0</v>
      </c>
      <c r="F241" s="19">
        <f t="shared" si="23"/>
        <v>0</v>
      </c>
      <c r="G241" s="19">
        <f t="shared" ref="G241:H256" si="24">V134</f>
        <v>0</v>
      </c>
      <c r="H241" s="19">
        <f t="shared" si="24"/>
        <v>0</v>
      </c>
      <c r="I241" s="19">
        <f t="shared" ref="I241:J256" si="25">X188</f>
        <v>0</v>
      </c>
      <c r="J241" s="19">
        <f t="shared" si="25"/>
        <v>0</v>
      </c>
      <c r="K241" s="19"/>
      <c r="L241" s="19"/>
      <c r="M241" s="19"/>
      <c r="N241" s="19"/>
      <c r="O241" s="19"/>
    </row>
    <row r="242" spans="2:15">
      <c r="B242" s="319" t="s">
        <v>165</v>
      </c>
      <c r="C242" s="19">
        <f t="shared" si="22"/>
        <v>0.12055342465753426</v>
      </c>
      <c r="D242" s="19">
        <f t="shared" si="22"/>
        <v>0.12055342465753426</v>
      </c>
      <c r="E242" s="19">
        <f t="shared" si="23"/>
        <v>0.12055342465753426</v>
      </c>
      <c r="F242" s="19">
        <f t="shared" si="23"/>
        <v>0.12055342465753426</v>
      </c>
      <c r="G242" s="19">
        <f t="shared" si="24"/>
        <v>0.12055342465753426</v>
      </c>
      <c r="H242" s="19">
        <f t="shared" si="24"/>
        <v>0.12055342465753426</v>
      </c>
      <c r="I242" s="19">
        <f t="shared" si="25"/>
        <v>0.12055342465753426</v>
      </c>
      <c r="J242" s="19">
        <f t="shared" si="25"/>
        <v>0.12055342465753426</v>
      </c>
      <c r="K242" s="19"/>
      <c r="L242" s="19"/>
      <c r="M242" s="19"/>
      <c r="N242" s="19"/>
      <c r="O242" s="19"/>
    </row>
    <row r="243" spans="2:15">
      <c r="B243" s="319" t="s">
        <v>166</v>
      </c>
      <c r="C243" s="19">
        <f t="shared" si="22"/>
        <v>0</v>
      </c>
      <c r="D243" s="19">
        <f t="shared" si="22"/>
        <v>0</v>
      </c>
      <c r="E243" s="19">
        <f t="shared" si="23"/>
        <v>0</v>
      </c>
      <c r="F243" s="19">
        <f t="shared" si="23"/>
        <v>0</v>
      </c>
      <c r="G243" s="19">
        <f t="shared" si="24"/>
        <v>0</v>
      </c>
      <c r="H243" s="19">
        <f t="shared" si="24"/>
        <v>0</v>
      </c>
      <c r="I243" s="19">
        <f t="shared" si="25"/>
        <v>0</v>
      </c>
      <c r="J243" s="19">
        <f t="shared" si="25"/>
        <v>0</v>
      </c>
      <c r="K243" s="19"/>
      <c r="L243" s="19"/>
      <c r="M243" s="19"/>
      <c r="N243" s="19"/>
      <c r="O243" s="19"/>
    </row>
    <row r="244" spans="2:15">
      <c r="B244" s="319" t="s">
        <v>167</v>
      </c>
      <c r="C244" s="19">
        <f t="shared" si="22"/>
        <v>0.12055342465753426</v>
      </c>
      <c r="D244" s="19">
        <f t="shared" si="22"/>
        <v>0.12055342465753426</v>
      </c>
      <c r="E244" s="19">
        <f t="shared" si="23"/>
        <v>0.12055342465753426</v>
      </c>
      <c r="F244" s="19">
        <f t="shared" si="23"/>
        <v>0.12055342465753426</v>
      </c>
      <c r="G244" s="19">
        <f t="shared" si="24"/>
        <v>0.12055342465753426</v>
      </c>
      <c r="H244" s="19">
        <f t="shared" si="24"/>
        <v>0.12055342465753426</v>
      </c>
      <c r="I244" s="19">
        <f t="shared" si="25"/>
        <v>0.12055342465753426</v>
      </c>
      <c r="J244" s="19">
        <f t="shared" si="25"/>
        <v>0.12055342465753426</v>
      </c>
      <c r="K244" s="19"/>
      <c r="L244" s="19"/>
      <c r="M244" s="19"/>
      <c r="N244" s="19"/>
      <c r="O244" s="19"/>
    </row>
    <row r="245" spans="2:15">
      <c r="B245" s="319" t="s">
        <v>168</v>
      </c>
      <c r="C245" s="19">
        <f t="shared" si="22"/>
        <v>0</v>
      </c>
      <c r="D245" s="19">
        <f t="shared" si="22"/>
        <v>0</v>
      </c>
      <c r="E245" s="19">
        <f t="shared" si="23"/>
        <v>0</v>
      </c>
      <c r="F245" s="19">
        <f t="shared" si="23"/>
        <v>0</v>
      </c>
      <c r="G245" s="19">
        <f t="shared" si="24"/>
        <v>0</v>
      </c>
      <c r="H245" s="19">
        <f t="shared" si="24"/>
        <v>0</v>
      </c>
      <c r="I245" s="19">
        <f t="shared" si="25"/>
        <v>0</v>
      </c>
      <c r="J245" s="19">
        <f t="shared" si="25"/>
        <v>0</v>
      </c>
      <c r="K245" s="19"/>
      <c r="L245" s="19"/>
      <c r="M245" s="19"/>
      <c r="N245" s="19"/>
      <c r="O245" s="19"/>
    </row>
    <row r="246" spans="2:15">
      <c r="B246" s="319" t="s">
        <v>169</v>
      </c>
      <c r="C246" s="19">
        <f t="shared" si="22"/>
        <v>0.12055342465753426</v>
      </c>
      <c r="D246" s="19">
        <f t="shared" si="22"/>
        <v>0.12055342465753426</v>
      </c>
      <c r="E246" s="19">
        <f t="shared" si="23"/>
        <v>0.12055342465753426</v>
      </c>
      <c r="F246" s="19">
        <f t="shared" si="23"/>
        <v>0.12055342465753426</v>
      </c>
      <c r="G246" s="19">
        <f t="shared" si="24"/>
        <v>0.12055342465753426</v>
      </c>
      <c r="H246" s="19">
        <f t="shared" si="24"/>
        <v>0.12055342465753426</v>
      </c>
      <c r="I246" s="19">
        <f t="shared" si="25"/>
        <v>0.12055342465753426</v>
      </c>
      <c r="J246" s="19">
        <f t="shared" si="25"/>
        <v>0.12055342465753426</v>
      </c>
      <c r="K246" s="19"/>
      <c r="L246" s="19"/>
      <c r="M246" s="19"/>
      <c r="N246" s="19"/>
      <c r="O246" s="19"/>
    </row>
    <row r="247" spans="2:15">
      <c r="B247" s="319" t="s">
        <v>170</v>
      </c>
      <c r="C247" s="19">
        <f t="shared" si="22"/>
        <v>0</v>
      </c>
      <c r="D247" s="19">
        <f t="shared" si="22"/>
        <v>0</v>
      </c>
      <c r="E247" s="19">
        <f t="shared" si="23"/>
        <v>0</v>
      </c>
      <c r="F247" s="19">
        <f t="shared" si="23"/>
        <v>0</v>
      </c>
      <c r="G247" s="19">
        <f t="shared" si="24"/>
        <v>0</v>
      </c>
      <c r="H247" s="19">
        <f t="shared" si="24"/>
        <v>0</v>
      </c>
      <c r="I247" s="19">
        <f t="shared" si="25"/>
        <v>0</v>
      </c>
      <c r="J247" s="19">
        <f t="shared" si="25"/>
        <v>0</v>
      </c>
      <c r="K247" s="19"/>
      <c r="L247" s="19"/>
      <c r="M247" s="19"/>
      <c r="N247" s="19"/>
      <c r="O247" s="19"/>
    </row>
    <row r="248" spans="2:15">
      <c r="B248" s="319" t="s">
        <v>171</v>
      </c>
      <c r="C248" s="19">
        <f t="shared" si="22"/>
        <v>0.12055342465753426</v>
      </c>
      <c r="D248" s="19">
        <f t="shared" si="22"/>
        <v>0.12055342465753426</v>
      </c>
      <c r="E248" s="19">
        <f t="shared" si="23"/>
        <v>0.12055342465753426</v>
      </c>
      <c r="F248" s="19">
        <f t="shared" si="23"/>
        <v>0.12055342465753426</v>
      </c>
      <c r="G248" s="19">
        <f t="shared" si="24"/>
        <v>0.12055342465753426</v>
      </c>
      <c r="H248" s="19">
        <f t="shared" si="24"/>
        <v>0.12055342465753426</v>
      </c>
      <c r="I248" s="19">
        <f t="shared" si="25"/>
        <v>0.12055342465753426</v>
      </c>
      <c r="J248" s="19">
        <f t="shared" si="25"/>
        <v>0.12055342465753426</v>
      </c>
      <c r="K248" s="19"/>
      <c r="L248" s="19"/>
      <c r="M248" s="19"/>
      <c r="N248" s="19"/>
      <c r="O248" s="19"/>
    </row>
    <row r="249" spans="2:15">
      <c r="B249" s="319" t="s">
        <v>172</v>
      </c>
      <c r="C249" s="19">
        <f t="shared" si="22"/>
        <v>0</v>
      </c>
      <c r="D249" s="19">
        <f t="shared" si="22"/>
        <v>0</v>
      </c>
      <c r="E249" s="19">
        <f t="shared" si="23"/>
        <v>0</v>
      </c>
      <c r="F249" s="19">
        <f t="shared" si="23"/>
        <v>0</v>
      </c>
      <c r="G249" s="19">
        <f t="shared" si="24"/>
        <v>0</v>
      </c>
      <c r="H249" s="19">
        <f t="shared" si="24"/>
        <v>0</v>
      </c>
      <c r="I249" s="19">
        <f t="shared" si="25"/>
        <v>0</v>
      </c>
      <c r="J249" s="19">
        <f t="shared" si="25"/>
        <v>0</v>
      </c>
      <c r="K249" s="19"/>
      <c r="L249" s="19"/>
      <c r="M249" s="19"/>
      <c r="N249" s="19"/>
      <c r="O249" s="19"/>
    </row>
    <row r="250" spans="2:15">
      <c r="B250" s="319" t="s">
        <v>173</v>
      </c>
      <c r="C250" s="19">
        <f t="shared" si="22"/>
        <v>0.12055342465753426</v>
      </c>
      <c r="D250" s="19">
        <f t="shared" si="22"/>
        <v>0.12055342465753426</v>
      </c>
      <c r="E250" s="19">
        <f t="shared" si="23"/>
        <v>0.12055342465753426</v>
      </c>
      <c r="F250" s="19">
        <f t="shared" si="23"/>
        <v>0.12055342465753426</v>
      </c>
      <c r="G250" s="19">
        <f t="shared" si="24"/>
        <v>0.12055342465753426</v>
      </c>
      <c r="H250" s="19">
        <f t="shared" si="24"/>
        <v>0.12055342465753426</v>
      </c>
      <c r="I250" s="19">
        <f t="shared" si="25"/>
        <v>0.12055342465753426</v>
      </c>
      <c r="J250" s="19">
        <f t="shared" si="25"/>
        <v>0.12055342465753426</v>
      </c>
      <c r="K250" s="19"/>
      <c r="L250" s="19"/>
      <c r="M250" s="19"/>
      <c r="N250" s="19"/>
      <c r="O250" s="19"/>
    </row>
    <row r="251" spans="2:15">
      <c r="B251" s="319" t="s">
        <v>174</v>
      </c>
      <c r="C251" s="19">
        <f t="shared" si="22"/>
        <v>0</v>
      </c>
      <c r="D251" s="19">
        <f t="shared" si="22"/>
        <v>0</v>
      </c>
      <c r="E251" s="19">
        <f t="shared" si="23"/>
        <v>0</v>
      </c>
      <c r="F251" s="19">
        <f t="shared" si="23"/>
        <v>0</v>
      </c>
      <c r="G251" s="19">
        <f t="shared" si="24"/>
        <v>0</v>
      </c>
      <c r="H251" s="19">
        <f t="shared" si="24"/>
        <v>0</v>
      </c>
      <c r="I251" s="19">
        <f t="shared" si="25"/>
        <v>0</v>
      </c>
      <c r="J251" s="19">
        <f t="shared" si="25"/>
        <v>0</v>
      </c>
      <c r="K251" s="19"/>
      <c r="L251" s="19"/>
      <c r="M251" s="19"/>
      <c r="N251" s="19"/>
      <c r="O251" s="19"/>
    </row>
    <row r="252" spans="2:15">
      <c r="B252" s="319" t="s">
        <v>175</v>
      </c>
      <c r="C252" s="19">
        <f t="shared" si="22"/>
        <v>0.12055342465753426</v>
      </c>
      <c r="D252" s="19">
        <f t="shared" si="22"/>
        <v>0.12055342465753426</v>
      </c>
      <c r="E252" s="19">
        <f t="shared" si="23"/>
        <v>0.12055342465753426</v>
      </c>
      <c r="F252" s="19">
        <f t="shared" si="23"/>
        <v>0.12055342465753426</v>
      </c>
      <c r="G252" s="19">
        <f t="shared" si="24"/>
        <v>0.12055342465753426</v>
      </c>
      <c r="H252" s="19">
        <f t="shared" si="24"/>
        <v>0.12055342465753426</v>
      </c>
      <c r="I252" s="19">
        <f t="shared" si="25"/>
        <v>0.12055342465753426</v>
      </c>
      <c r="J252" s="19">
        <f t="shared" si="25"/>
        <v>0.12055342465753426</v>
      </c>
      <c r="K252" s="19"/>
      <c r="L252" s="19"/>
      <c r="M252" s="19"/>
      <c r="N252" s="19"/>
      <c r="O252" s="19"/>
    </row>
    <row r="253" spans="2:15">
      <c r="B253" s="319" t="s">
        <v>176</v>
      </c>
      <c r="C253" s="19">
        <f t="shared" si="22"/>
        <v>0</v>
      </c>
      <c r="D253" s="19">
        <f t="shared" si="22"/>
        <v>0</v>
      </c>
      <c r="E253" s="19">
        <f t="shared" si="23"/>
        <v>0</v>
      </c>
      <c r="F253" s="19">
        <f t="shared" si="23"/>
        <v>0</v>
      </c>
      <c r="G253" s="19">
        <f t="shared" si="24"/>
        <v>0</v>
      </c>
      <c r="H253" s="19">
        <f t="shared" si="24"/>
        <v>0</v>
      </c>
      <c r="I253" s="19">
        <f t="shared" si="25"/>
        <v>0</v>
      </c>
      <c r="J253" s="19">
        <f t="shared" si="25"/>
        <v>0</v>
      </c>
      <c r="K253" s="19"/>
      <c r="L253" s="19"/>
      <c r="M253" s="19"/>
      <c r="N253" s="19"/>
      <c r="O253" s="19"/>
    </row>
    <row r="254" spans="2:15">
      <c r="B254" s="319" t="s">
        <v>177</v>
      </c>
      <c r="C254" s="19">
        <f t="shared" si="22"/>
        <v>0.12055342465753426</v>
      </c>
      <c r="D254" s="19">
        <f t="shared" si="22"/>
        <v>0.12055342465753426</v>
      </c>
      <c r="E254" s="19">
        <f t="shared" si="23"/>
        <v>0.12055342465753426</v>
      </c>
      <c r="F254" s="19">
        <f t="shared" si="23"/>
        <v>0.12055342465753426</v>
      </c>
      <c r="G254" s="19">
        <f t="shared" si="24"/>
        <v>0.12055342465753426</v>
      </c>
      <c r="H254" s="19">
        <f t="shared" si="24"/>
        <v>0.12055342465753426</v>
      </c>
      <c r="I254" s="19">
        <f t="shared" si="25"/>
        <v>0.12055342465753426</v>
      </c>
      <c r="J254" s="19">
        <f t="shared" si="25"/>
        <v>0.12055342465753426</v>
      </c>
      <c r="K254" s="19"/>
      <c r="L254" s="19"/>
      <c r="M254" s="19"/>
      <c r="N254" s="19"/>
      <c r="O254" s="19"/>
    </row>
    <row r="255" spans="2:15">
      <c r="B255" s="319" t="s">
        <v>178</v>
      </c>
      <c r="C255" s="19">
        <f t="shared" si="22"/>
        <v>0</v>
      </c>
      <c r="D255" s="19">
        <f t="shared" si="22"/>
        <v>0</v>
      </c>
      <c r="E255" s="19">
        <f t="shared" si="23"/>
        <v>0</v>
      </c>
      <c r="F255" s="19">
        <f t="shared" si="23"/>
        <v>0</v>
      </c>
      <c r="G255" s="19">
        <f t="shared" si="24"/>
        <v>0</v>
      </c>
      <c r="H255" s="19">
        <f t="shared" si="24"/>
        <v>0</v>
      </c>
      <c r="I255" s="19">
        <f t="shared" si="25"/>
        <v>0</v>
      </c>
      <c r="J255" s="19">
        <f t="shared" si="25"/>
        <v>0</v>
      </c>
      <c r="K255" s="19"/>
      <c r="L255" s="19"/>
      <c r="M255" s="19"/>
      <c r="N255" s="19"/>
      <c r="O255" s="19"/>
    </row>
    <row r="256" spans="2:15">
      <c r="B256" s="319" t="s">
        <v>179</v>
      </c>
      <c r="C256" s="19">
        <f t="shared" si="22"/>
        <v>0.12055342465753426</v>
      </c>
      <c r="D256" s="19">
        <f t="shared" si="22"/>
        <v>0.12055342465753426</v>
      </c>
      <c r="E256" s="19">
        <f t="shared" si="23"/>
        <v>0.12055342465753426</v>
      </c>
      <c r="F256" s="19">
        <f t="shared" si="23"/>
        <v>0.12055342465753426</v>
      </c>
      <c r="G256" s="19">
        <f t="shared" si="24"/>
        <v>0.12055342465753426</v>
      </c>
      <c r="H256" s="19">
        <f t="shared" si="24"/>
        <v>0.12055342465753426</v>
      </c>
      <c r="I256" s="19">
        <f t="shared" si="25"/>
        <v>0.12055342465753426</v>
      </c>
      <c r="J256" s="19">
        <f t="shared" si="25"/>
        <v>0.12055342465753426</v>
      </c>
      <c r="K256" s="19"/>
      <c r="L256" s="19"/>
      <c r="M256" s="19"/>
      <c r="N256" s="19"/>
      <c r="O256" s="19"/>
    </row>
    <row r="257" spans="2:15">
      <c r="B257" s="319" t="s">
        <v>180</v>
      </c>
      <c r="C257" s="19">
        <f t="shared" ref="C257:D272" si="26">R44</f>
        <v>0</v>
      </c>
      <c r="D257" s="19">
        <f t="shared" si="26"/>
        <v>0</v>
      </c>
      <c r="E257" s="19">
        <f t="shared" ref="E257:F272" si="27">T97</f>
        <v>0</v>
      </c>
      <c r="F257" s="19">
        <f t="shared" si="27"/>
        <v>0</v>
      </c>
      <c r="G257" s="19">
        <f t="shared" ref="G257:H272" si="28">V150</f>
        <v>0</v>
      </c>
      <c r="H257" s="19">
        <f t="shared" si="28"/>
        <v>0</v>
      </c>
      <c r="I257" s="19">
        <f t="shared" ref="I257:J272" si="29">X204</f>
        <v>0</v>
      </c>
      <c r="J257" s="19">
        <f t="shared" si="29"/>
        <v>0</v>
      </c>
      <c r="K257" s="19"/>
      <c r="L257" s="19"/>
      <c r="M257" s="19"/>
      <c r="N257" s="19"/>
      <c r="O257" s="19"/>
    </row>
    <row r="258" spans="2:15">
      <c r="B258" s="319" t="s">
        <v>181</v>
      </c>
      <c r="C258" s="19">
        <f t="shared" si="26"/>
        <v>0.22668406465753424</v>
      </c>
      <c r="D258" s="19">
        <f t="shared" si="26"/>
        <v>0.25218406465753423</v>
      </c>
      <c r="E258" s="19">
        <f t="shared" si="27"/>
        <v>0.27768406465753426</v>
      </c>
      <c r="F258" s="19">
        <f t="shared" si="27"/>
        <v>0.30318406465753422</v>
      </c>
      <c r="G258" s="19">
        <f t="shared" si="28"/>
        <v>0.32868406465753425</v>
      </c>
      <c r="H258" s="19">
        <f t="shared" si="28"/>
        <v>0.35418406465753427</v>
      </c>
      <c r="I258" s="19">
        <f t="shared" si="29"/>
        <v>0.37968406465753424</v>
      </c>
      <c r="J258" s="19">
        <f t="shared" si="29"/>
        <v>0.4051840646575342</v>
      </c>
      <c r="K258" s="19"/>
      <c r="L258" s="19"/>
      <c r="M258" s="19"/>
      <c r="N258" s="19"/>
      <c r="O258" s="19"/>
    </row>
    <row r="259" spans="2:15">
      <c r="B259" s="319" t="s">
        <v>182</v>
      </c>
      <c r="C259" s="19">
        <f t="shared" si="26"/>
        <v>6.3607470783561642</v>
      </c>
      <c r="D259" s="19">
        <f t="shared" si="26"/>
        <v>7.1562470783561647</v>
      </c>
      <c r="E259" s="19">
        <f t="shared" si="27"/>
        <v>7.9517470783561652</v>
      </c>
      <c r="F259" s="19">
        <f t="shared" si="27"/>
        <v>8.747247078356164</v>
      </c>
      <c r="G259" s="19">
        <f t="shared" si="28"/>
        <v>9.5427470783561645</v>
      </c>
      <c r="H259" s="19">
        <f t="shared" si="28"/>
        <v>10.338247078356165</v>
      </c>
      <c r="I259" s="19">
        <f t="shared" si="29"/>
        <v>11.133747078356166</v>
      </c>
      <c r="J259" s="19">
        <f t="shared" si="29"/>
        <v>11.929247078356166</v>
      </c>
      <c r="K259" s="19"/>
      <c r="L259" s="19"/>
      <c r="M259" s="19"/>
      <c r="N259" s="19"/>
      <c r="O259" s="19"/>
    </row>
    <row r="260" spans="2:15">
      <c r="B260" s="319" t="s">
        <v>183</v>
      </c>
      <c r="C260" s="19">
        <f t="shared" si="26"/>
        <v>1.8266840646575344</v>
      </c>
      <c r="D260" s="19">
        <f t="shared" si="26"/>
        <v>1.8521840646575343</v>
      </c>
      <c r="E260" s="19">
        <f t="shared" si="27"/>
        <v>1.8776840646575343</v>
      </c>
      <c r="F260" s="19">
        <f t="shared" si="27"/>
        <v>1.9031840646575344</v>
      </c>
      <c r="G260" s="19">
        <f t="shared" si="28"/>
        <v>1.9286840646575343</v>
      </c>
      <c r="H260" s="19">
        <f t="shared" si="28"/>
        <v>1.9541840646575344</v>
      </c>
      <c r="I260" s="19">
        <f t="shared" si="29"/>
        <v>1.9796840646575342</v>
      </c>
      <c r="J260" s="19">
        <f t="shared" si="29"/>
        <v>2.0051840646575343</v>
      </c>
      <c r="K260" s="19"/>
      <c r="L260" s="19"/>
      <c r="M260" s="19"/>
      <c r="N260" s="19"/>
      <c r="O260" s="19"/>
    </row>
    <row r="261" spans="2:15">
      <c r="B261" s="319" t="s">
        <v>184</v>
      </c>
      <c r="C261" s="19">
        <f t="shared" si="26"/>
        <v>0.10613064</v>
      </c>
      <c r="D261" s="19">
        <f t="shared" si="26"/>
        <v>0.13163063999999999</v>
      </c>
      <c r="E261" s="19">
        <f t="shared" si="27"/>
        <v>1.7571306400000002</v>
      </c>
      <c r="F261" s="19">
        <f t="shared" si="27"/>
        <v>1.7826306400000003</v>
      </c>
      <c r="G261" s="19">
        <f t="shared" si="28"/>
        <v>1.8081306400000001</v>
      </c>
      <c r="H261" s="19">
        <f t="shared" si="28"/>
        <v>1.8336306400000002</v>
      </c>
      <c r="I261" s="19">
        <f t="shared" si="29"/>
        <v>1.8591306400000001</v>
      </c>
      <c r="J261" s="19">
        <f t="shared" si="29"/>
        <v>1.8846306400000001</v>
      </c>
      <c r="K261" s="19"/>
      <c r="L261" s="19"/>
      <c r="M261" s="19"/>
      <c r="N261" s="19"/>
      <c r="O261" s="19"/>
    </row>
    <row r="262" spans="2:15">
      <c r="B262" s="319" t="s">
        <v>185</v>
      </c>
      <c r="C262" s="19">
        <f t="shared" si="26"/>
        <v>0.22668406465753424</v>
      </c>
      <c r="D262" s="19">
        <f t="shared" si="26"/>
        <v>0.25218406465753423</v>
      </c>
      <c r="E262" s="19">
        <f t="shared" si="27"/>
        <v>0.27768406465753426</v>
      </c>
      <c r="F262" s="19">
        <f t="shared" si="27"/>
        <v>0.30318406465753422</v>
      </c>
      <c r="G262" s="19">
        <f t="shared" si="28"/>
        <v>0.32868406465753425</v>
      </c>
      <c r="H262" s="19">
        <f t="shared" si="28"/>
        <v>0.35418406465753427</v>
      </c>
      <c r="I262" s="19">
        <f t="shared" si="29"/>
        <v>0.37968406465753424</v>
      </c>
      <c r="J262" s="19">
        <f t="shared" si="29"/>
        <v>0.4051840646575342</v>
      </c>
      <c r="K262" s="19"/>
      <c r="L262" s="19"/>
      <c r="M262" s="19"/>
      <c r="N262" s="19"/>
      <c r="O262" s="19"/>
    </row>
    <row r="263" spans="2:15">
      <c r="B263" s="252" t="s">
        <v>186</v>
      </c>
      <c r="C263" s="19">
        <f t="shared" si="26"/>
        <v>0.10613064</v>
      </c>
      <c r="D263" s="19">
        <f t="shared" si="26"/>
        <v>0.13163063999999999</v>
      </c>
      <c r="E263" s="19">
        <f t="shared" si="27"/>
        <v>0.15713063999999999</v>
      </c>
      <c r="F263" s="19">
        <f t="shared" si="27"/>
        <v>0.18263064000000001</v>
      </c>
      <c r="G263" s="19">
        <f t="shared" si="28"/>
        <v>0.20813064000000001</v>
      </c>
      <c r="H263" s="19">
        <f t="shared" si="28"/>
        <v>0.23363064</v>
      </c>
      <c r="I263" s="19">
        <f t="shared" si="29"/>
        <v>0.25913063999999997</v>
      </c>
      <c r="J263" s="19">
        <f t="shared" si="29"/>
        <v>0.28463063999999999</v>
      </c>
      <c r="K263" s="19"/>
      <c r="L263" s="19"/>
      <c r="M263" s="19"/>
      <c r="N263" s="19"/>
      <c r="O263" s="19"/>
    </row>
    <row r="264" spans="2:15">
      <c r="B264" s="319" t="s">
        <v>187</v>
      </c>
      <c r="C264" s="19">
        <f t="shared" si="26"/>
        <v>0.22668406465753424</v>
      </c>
      <c r="D264" s="19">
        <f t="shared" si="26"/>
        <v>0.25218406465753423</v>
      </c>
      <c r="E264" s="19">
        <f t="shared" si="27"/>
        <v>0.27768406465753426</v>
      </c>
      <c r="F264" s="19">
        <f t="shared" si="27"/>
        <v>0.30318406465753422</v>
      </c>
      <c r="G264" s="19">
        <f t="shared" si="28"/>
        <v>0.32868406465753425</v>
      </c>
      <c r="H264" s="19">
        <f t="shared" si="28"/>
        <v>0.35418406465753427</v>
      </c>
      <c r="I264" s="19">
        <f t="shared" si="29"/>
        <v>0.37968406465753424</v>
      </c>
      <c r="J264" s="19">
        <f t="shared" si="29"/>
        <v>0.4051840646575342</v>
      </c>
      <c r="K264" s="19"/>
      <c r="L264" s="19"/>
      <c r="M264" s="19"/>
      <c r="N264" s="19"/>
      <c r="O264" s="19"/>
    </row>
    <row r="265" spans="2:15">
      <c r="B265" s="319" t="s">
        <v>188</v>
      </c>
      <c r="C265" s="19">
        <f t="shared" si="26"/>
        <v>0.10613064</v>
      </c>
      <c r="D265" s="19">
        <f t="shared" si="26"/>
        <v>0.13163063999999999</v>
      </c>
      <c r="E265" s="19">
        <f t="shared" si="27"/>
        <v>0.15713063999999999</v>
      </c>
      <c r="F265" s="19">
        <f t="shared" si="27"/>
        <v>0.18263064000000001</v>
      </c>
      <c r="G265" s="19">
        <f t="shared" si="28"/>
        <v>0.20813064000000001</v>
      </c>
      <c r="H265" s="19">
        <f t="shared" si="28"/>
        <v>0.23363064</v>
      </c>
      <c r="I265" s="19">
        <f t="shared" si="29"/>
        <v>0.25913063999999997</v>
      </c>
      <c r="J265" s="19">
        <f t="shared" si="29"/>
        <v>0.28463063999999999</v>
      </c>
      <c r="K265" s="19"/>
      <c r="L265" s="19"/>
      <c r="M265" s="19"/>
      <c r="N265" s="19"/>
      <c r="O265" s="19"/>
    </row>
    <row r="266" spans="2:15">
      <c r="B266" s="319" t="s">
        <v>189</v>
      </c>
      <c r="C266" s="19">
        <f t="shared" si="26"/>
        <v>4.9323005030136979</v>
      </c>
      <c r="D266" s="19">
        <f t="shared" si="26"/>
        <v>5.1778005030136978</v>
      </c>
      <c r="E266" s="19">
        <f t="shared" si="27"/>
        <v>5.4233005030136976</v>
      </c>
      <c r="F266" s="19">
        <f t="shared" si="27"/>
        <v>5.6688005030136983</v>
      </c>
      <c r="G266" s="19">
        <f t="shared" si="28"/>
        <v>5.9143005030136981</v>
      </c>
      <c r="H266" s="19">
        <f t="shared" si="28"/>
        <v>6.159800503013698</v>
      </c>
      <c r="I266" s="19">
        <f t="shared" si="29"/>
        <v>6.4053005030136978</v>
      </c>
      <c r="J266" s="19">
        <f t="shared" si="29"/>
        <v>6.6508005030136985</v>
      </c>
      <c r="K266" s="19"/>
      <c r="L266" s="19"/>
      <c r="M266" s="19"/>
      <c r="N266" s="19"/>
      <c r="O266" s="19"/>
    </row>
    <row r="267" spans="2:15">
      <c r="B267" s="319" t="s">
        <v>190</v>
      </c>
      <c r="C267" s="19">
        <f t="shared" si="26"/>
        <v>2.7017470783561643</v>
      </c>
      <c r="D267" s="19">
        <f t="shared" si="26"/>
        <v>2.7272470783561644</v>
      </c>
      <c r="E267" s="19">
        <f t="shared" si="27"/>
        <v>2.7527470783561645</v>
      </c>
      <c r="F267" s="19">
        <f t="shared" si="27"/>
        <v>2.7782470783561641</v>
      </c>
      <c r="G267" s="19">
        <f t="shared" si="28"/>
        <v>2.8037470783561647</v>
      </c>
      <c r="H267" s="19">
        <f t="shared" si="28"/>
        <v>2.8292470783561647</v>
      </c>
      <c r="I267" s="19">
        <f t="shared" si="29"/>
        <v>2.8547470783561648</v>
      </c>
      <c r="J267" s="19">
        <f t="shared" si="29"/>
        <v>2.8802470783561649</v>
      </c>
      <c r="K267" s="19"/>
      <c r="L267" s="19"/>
      <c r="M267" s="19"/>
      <c r="N267" s="19"/>
      <c r="O267" s="19"/>
    </row>
    <row r="268" spans="2:15">
      <c r="B268" s="319" t="s">
        <v>191</v>
      </c>
      <c r="C268" s="19">
        <f t="shared" si="26"/>
        <v>1.2256840646575344</v>
      </c>
      <c r="D268" s="19">
        <f t="shared" si="26"/>
        <v>1.2511840646575343</v>
      </c>
      <c r="E268" s="19">
        <f t="shared" si="27"/>
        <v>1.2766840646575344</v>
      </c>
      <c r="F268" s="19">
        <f t="shared" si="27"/>
        <v>1.3021840646575344</v>
      </c>
      <c r="G268" s="19">
        <f t="shared" si="28"/>
        <v>1.3276840646575343</v>
      </c>
      <c r="H268" s="19">
        <f t="shared" si="28"/>
        <v>1.3531840646575344</v>
      </c>
      <c r="I268" s="19">
        <f t="shared" si="29"/>
        <v>1.3786840646575342</v>
      </c>
      <c r="J268" s="19">
        <f t="shared" si="29"/>
        <v>1.4041840646575343</v>
      </c>
      <c r="K268" s="19"/>
      <c r="L268" s="19"/>
      <c r="M268" s="19"/>
      <c r="N268" s="19"/>
      <c r="O268" s="19"/>
    </row>
    <row r="269" spans="2:15">
      <c r="B269" s="319" t="s">
        <v>192</v>
      </c>
      <c r="C269" s="19">
        <f t="shared" si="26"/>
        <v>0.10613064</v>
      </c>
      <c r="D269" s="19">
        <f t="shared" si="26"/>
        <v>0.13163063999999999</v>
      </c>
      <c r="E269" s="19">
        <f t="shared" si="27"/>
        <v>0.15713063999999999</v>
      </c>
      <c r="F269" s="19">
        <f t="shared" si="27"/>
        <v>0.18263064000000001</v>
      </c>
      <c r="G269" s="19">
        <f t="shared" si="28"/>
        <v>0.20813064000000001</v>
      </c>
      <c r="H269" s="19">
        <f t="shared" si="28"/>
        <v>0.23363064</v>
      </c>
      <c r="I269" s="19">
        <f t="shared" si="29"/>
        <v>0.25913063999999997</v>
      </c>
      <c r="J269" s="19">
        <f t="shared" si="29"/>
        <v>0.28463063999999999</v>
      </c>
      <c r="K269" s="19"/>
      <c r="L269" s="19"/>
      <c r="M269" s="19"/>
      <c r="N269" s="19"/>
      <c r="O269" s="19"/>
    </row>
    <row r="270" spans="2:15">
      <c r="B270" s="319" t="s">
        <v>193</v>
      </c>
      <c r="C270" s="19">
        <f t="shared" si="26"/>
        <v>0.22668406465753424</v>
      </c>
      <c r="D270" s="19">
        <f t="shared" si="26"/>
        <v>0.25218406465753423</v>
      </c>
      <c r="E270" s="19">
        <f t="shared" si="27"/>
        <v>0.27768406465753426</v>
      </c>
      <c r="F270" s="19">
        <f t="shared" si="27"/>
        <v>0.30318406465753422</v>
      </c>
      <c r="G270" s="19">
        <f t="shared" si="28"/>
        <v>0.32868406465753425</v>
      </c>
      <c r="H270" s="19">
        <f t="shared" si="28"/>
        <v>0.35418406465753427</v>
      </c>
      <c r="I270" s="19">
        <f t="shared" si="29"/>
        <v>0.37968406465753424</v>
      </c>
      <c r="J270" s="19">
        <f t="shared" si="29"/>
        <v>0.4051840646575342</v>
      </c>
      <c r="K270" s="19"/>
      <c r="L270" s="19"/>
      <c r="M270" s="19"/>
      <c r="N270" s="19"/>
      <c r="O270" s="19"/>
    </row>
    <row r="271" spans="2:15">
      <c r="B271" s="319" t="s">
        <v>194</v>
      </c>
      <c r="C271" s="19">
        <f t="shared" si="26"/>
        <v>0.10613064</v>
      </c>
      <c r="D271" s="19">
        <f t="shared" si="26"/>
        <v>0.13163063999999999</v>
      </c>
      <c r="E271" s="19">
        <f t="shared" si="27"/>
        <v>0.15713063999999999</v>
      </c>
      <c r="F271" s="19">
        <f t="shared" si="27"/>
        <v>0.18263064000000001</v>
      </c>
      <c r="G271" s="19">
        <f t="shared" si="28"/>
        <v>0.20813064000000001</v>
      </c>
      <c r="H271" s="19">
        <f t="shared" si="28"/>
        <v>0.23363064</v>
      </c>
      <c r="I271" s="19">
        <f t="shared" si="29"/>
        <v>0.25913063999999997</v>
      </c>
      <c r="J271" s="19">
        <f t="shared" si="29"/>
        <v>0.28463063999999999</v>
      </c>
      <c r="K271" s="19"/>
      <c r="L271" s="19"/>
      <c r="M271" s="19"/>
      <c r="N271" s="19"/>
      <c r="O271" s="19"/>
    </row>
    <row r="272" spans="2:15">
      <c r="B272" s="319" t="s">
        <v>195</v>
      </c>
      <c r="C272" s="19">
        <f t="shared" si="26"/>
        <v>0.38668406465753424</v>
      </c>
      <c r="D272" s="19">
        <f t="shared" si="26"/>
        <v>0.41218406465753427</v>
      </c>
      <c r="E272" s="19">
        <f t="shared" si="27"/>
        <v>0.43768406465753429</v>
      </c>
      <c r="F272" s="19">
        <f t="shared" si="27"/>
        <v>0.46318406465753426</v>
      </c>
      <c r="G272" s="19">
        <f t="shared" si="28"/>
        <v>0.48868406465753428</v>
      </c>
      <c r="H272" s="19">
        <f t="shared" si="28"/>
        <v>0.5141840646575343</v>
      </c>
      <c r="I272" s="19">
        <f t="shared" si="29"/>
        <v>0.53968406465753427</v>
      </c>
      <c r="J272" s="19">
        <f t="shared" si="29"/>
        <v>0.56518406465753424</v>
      </c>
      <c r="K272" s="19"/>
      <c r="L272" s="19"/>
      <c r="M272" s="19"/>
      <c r="N272" s="19"/>
      <c r="O272" s="19"/>
    </row>
    <row r="273" spans="2:30">
      <c r="B273" s="319" t="s">
        <v>196</v>
      </c>
      <c r="C273" s="19">
        <f t="shared" ref="C273:D286" si="30">R60</f>
        <v>0.26613063999999997</v>
      </c>
      <c r="D273" s="19">
        <f t="shared" si="30"/>
        <v>0.29163064</v>
      </c>
      <c r="E273" s="19">
        <f t="shared" ref="E273:F287" si="31">T113</f>
        <v>0.31713064000000002</v>
      </c>
      <c r="F273" s="19">
        <f t="shared" si="31"/>
        <v>0.34263063999999999</v>
      </c>
      <c r="G273" s="19">
        <f t="shared" ref="G273:H287" si="32">V166</f>
        <v>0.36813064000000001</v>
      </c>
      <c r="H273" s="19">
        <f t="shared" si="32"/>
        <v>0.39363064000000003</v>
      </c>
      <c r="I273" s="19">
        <f t="shared" ref="I273:J287" si="33">X220</f>
        <v>0.41913064</v>
      </c>
      <c r="J273" s="19">
        <f t="shared" si="33"/>
        <v>0.44463063999999997</v>
      </c>
      <c r="K273" s="19"/>
      <c r="L273" s="19"/>
      <c r="M273" s="19"/>
      <c r="N273" s="19"/>
      <c r="O273" s="19"/>
    </row>
    <row r="274" spans="2:30">
      <c r="B274" s="319" t="s">
        <v>197</v>
      </c>
      <c r="C274" s="19">
        <f t="shared" si="30"/>
        <v>0.38668406465753424</v>
      </c>
      <c r="D274" s="19">
        <f t="shared" si="30"/>
        <v>0.41218406465753427</v>
      </c>
      <c r="E274" s="19">
        <f t="shared" si="31"/>
        <v>0.43768406465753429</v>
      </c>
      <c r="F274" s="19">
        <f t="shared" si="31"/>
        <v>0.46318406465753426</v>
      </c>
      <c r="G274" s="19">
        <f t="shared" si="32"/>
        <v>0.48868406465753428</v>
      </c>
      <c r="H274" s="19">
        <f t="shared" si="32"/>
        <v>0.5141840646575343</v>
      </c>
      <c r="I274" s="19">
        <f t="shared" si="33"/>
        <v>0.53968406465753427</v>
      </c>
      <c r="J274" s="19">
        <f t="shared" si="33"/>
        <v>0.56518406465753424</v>
      </c>
      <c r="K274" s="19"/>
      <c r="L274" s="19"/>
      <c r="M274" s="19"/>
      <c r="N274" s="19"/>
      <c r="O274" s="19"/>
    </row>
    <row r="275" spans="2:30">
      <c r="B275" s="319" t="s">
        <v>198</v>
      </c>
      <c r="C275" s="19">
        <f t="shared" si="30"/>
        <v>0.26613063999999997</v>
      </c>
      <c r="D275" s="19">
        <f t="shared" si="30"/>
        <v>0.29163064</v>
      </c>
      <c r="E275" s="19">
        <f t="shared" si="31"/>
        <v>0.31713064000000002</v>
      </c>
      <c r="F275" s="19">
        <f t="shared" si="31"/>
        <v>0.34263063999999999</v>
      </c>
      <c r="G275" s="19">
        <f t="shared" si="32"/>
        <v>0.36813064000000001</v>
      </c>
      <c r="H275" s="19">
        <f t="shared" si="32"/>
        <v>0.39363064000000003</v>
      </c>
      <c r="I275" s="19">
        <f t="shared" si="33"/>
        <v>0.41913064</v>
      </c>
      <c r="J275" s="19">
        <f t="shared" si="33"/>
        <v>0.44463063999999997</v>
      </c>
      <c r="K275" s="19"/>
      <c r="L275" s="19"/>
      <c r="M275" s="19"/>
      <c r="N275" s="19"/>
      <c r="O275" s="19"/>
    </row>
    <row r="276" spans="2:30">
      <c r="B276" s="319" t="s">
        <v>199</v>
      </c>
      <c r="C276" s="19">
        <f t="shared" si="30"/>
        <v>5.0923005030136981</v>
      </c>
      <c r="D276" s="19">
        <f t="shared" si="30"/>
        <v>5.3378005030136979</v>
      </c>
      <c r="E276" s="19">
        <f t="shared" si="31"/>
        <v>5.5833005030136977</v>
      </c>
      <c r="F276" s="19">
        <f t="shared" si="31"/>
        <v>5.8288005030136985</v>
      </c>
      <c r="G276" s="19">
        <f t="shared" si="32"/>
        <v>6.0743005030136983</v>
      </c>
      <c r="H276" s="19">
        <f t="shared" si="32"/>
        <v>6.3198005030136981</v>
      </c>
      <c r="I276" s="19">
        <f t="shared" si="33"/>
        <v>6.5653005030136979</v>
      </c>
      <c r="J276" s="19">
        <f t="shared" si="33"/>
        <v>6.8108005030136987</v>
      </c>
      <c r="K276" s="19"/>
      <c r="L276" s="19"/>
      <c r="M276" s="19"/>
      <c r="N276" s="19"/>
      <c r="O276" s="19"/>
    </row>
    <row r="277" spans="2:30">
      <c r="B277" s="319" t="s">
        <v>200</v>
      </c>
      <c r="C277" s="19">
        <f t="shared" si="30"/>
        <v>0.26613063999999997</v>
      </c>
      <c r="D277" s="19">
        <f t="shared" si="30"/>
        <v>0.29163064</v>
      </c>
      <c r="E277" s="19">
        <f t="shared" si="31"/>
        <v>0.31713064000000002</v>
      </c>
      <c r="F277" s="19">
        <f t="shared" si="31"/>
        <v>0.34263063999999999</v>
      </c>
      <c r="G277" s="19">
        <f t="shared" si="32"/>
        <v>0.36813064000000001</v>
      </c>
      <c r="H277" s="19">
        <f t="shared" si="32"/>
        <v>0.39363064000000003</v>
      </c>
      <c r="I277" s="19">
        <f t="shared" si="33"/>
        <v>0.41913064</v>
      </c>
      <c r="J277" s="19">
        <f t="shared" si="33"/>
        <v>0.44463063999999997</v>
      </c>
      <c r="K277" s="19"/>
      <c r="L277" s="19"/>
      <c r="M277" s="19"/>
      <c r="N277" s="19"/>
      <c r="O277" s="19"/>
    </row>
    <row r="278" spans="2:30">
      <c r="B278" s="319" t="s">
        <v>201</v>
      </c>
      <c r="C278" s="19">
        <f t="shared" si="30"/>
        <v>1.0766840646575342</v>
      </c>
      <c r="D278" s="19">
        <f t="shared" si="30"/>
        <v>1.102184064657534</v>
      </c>
      <c r="E278" s="19">
        <f t="shared" si="31"/>
        <v>1.1276840646575341</v>
      </c>
      <c r="F278" s="19">
        <f t="shared" si="31"/>
        <v>1.1531840646575342</v>
      </c>
      <c r="G278" s="19">
        <f t="shared" si="32"/>
        <v>1.1786840646575341</v>
      </c>
      <c r="H278" s="19">
        <f t="shared" si="32"/>
        <v>1.2041840646575341</v>
      </c>
      <c r="I278" s="19">
        <f t="shared" si="33"/>
        <v>1.2296840646575342</v>
      </c>
      <c r="J278" s="19">
        <f t="shared" si="33"/>
        <v>1.2551840646575341</v>
      </c>
      <c r="K278" s="19"/>
      <c r="L278" s="19"/>
      <c r="M278" s="19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>
      <c r="B279" s="319" t="s">
        <v>202</v>
      </c>
      <c r="C279" s="19">
        <f t="shared" si="30"/>
        <v>1.0681306399999999</v>
      </c>
      <c r="D279" s="19">
        <f t="shared" si="30"/>
        <v>1.09563064</v>
      </c>
      <c r="E279" s="19">
        <f t="shared" si="31"/>
        <v>1.1231306400000001</v>
      </c>
      <c r="F279" s="19">
        <f t="shared" si="31"/>
        <v>1.1506306400000001</v>
      </c>
      <c r="G279" s="19">
        <f t="shared" si="32"/>
        <v>1.17813064</v>
      </c>
      <c r="H279" s="19">
        <f t="shared" si="32"/>
        <v>1.2056306400000001</v>
      </c>
      <c r="I279" s="19">
        <f t="shared" si="33"/>
        <v>1.2331306399999999</v>
      </c>
      <c r="J279" s="19">
        <f t="shared" si="33"/>
        <v>1.26063064</v>
      </c>
      <c r="K279" s="19"/>
      <c r="L279" s="19"/>
      <c r="M279" s="19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>
      <c r="B280" s="319" t="s">
        <v>203</v>
      </c>
      <c r="C280" s="19">
        <f t="shared" si="30"/>
        <v>0.38868406465753425</v>
      </c>
      <c r="D280" s="19">
        <f t="shared" si="30"/>
        <v>0.41618406465753427</v>
      </c>
      <c r="E280" s="19">
        <f t="shared" si="31"/>
        <v>0.44368406465753429</v>
      </c>
      <c r="F280" s="19">
        <f t="shared" si="31"/>
        <v>0.47118406465753426</v>
      </c>
      <c r="G280" s="19">
        <f t="shared" si="32"/>
        <v>0.49868406465753423</v>
      </c>
      <c r="H280" s="19">
        <f t="shared" si="32"/>
        <v>0.5261840646575342</v>
      </c>
      <c r="I280" s="19">
        <f t="shared" si="33"/>
        <v>0.55368406465753428</v>
      </c>
      <c r="J280" s="19">
        <f t="shared" si="33"/>
        <v>0.58118406465753425</v>
      </c>
      <c r="K280" s="19"/>
      <c r="L280" s="19"/>
      <c r="M280" s="19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>
      <c r="B281" s="319" t="s">
        <v>204</v>
      </c>
      <c r="C281" s="19">
        <f t="shared" si="30"/>
        <v>1.0381306400000001</v>
      </c>
      <c r="D281" s="19">
        <f t="shared" si="30"/>
        <v>1.83563064</v>
      </c>
      <c r="E281" s="19">
        <f t="shared" si="31"/>
        <v>2.6331306400000001</v>
      </c>
      <c r="F281" s="19">
        <f t="shared" si="31"/>
        <v>3.43063064</v>
      </c>
      <c r="G281" s="19">
        <f t="shared" si="32"/>
        <v>4.2281306400000007</v>
      </c>
      <c r="H281" s="19">
        <f t="shared" si="32"/>
        <v>5.0256306400000001</v>
      </c>
      <c r="I281" s="19">
        <f t="shared" si="33"/>
        <v>5.8231306399999996</v>
      </c>
      <c r="J281" s="19">
        <f t="shared" si="33"/>
        <v>6.6206306400000008</v>
      </c>
      <c r="K281" s="19"/>
      <c r="L281" s="19"/>
      <c r="M281" s="19"/>
      <c r="N281" s="321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>
      <c r="B282" s="319" t="s">
        <v>205</v>
      </c>
      <c r="C282" s="19">
        <f t="shared" si="30"/>
        <v>0.38668406465753424</v>
      </c>
      <c r="D282" s="19">
        <f t="shared" si="30"/>
        <v>0.41218406465753427</v>
      </c>
      <c r="E282" s="19">
        <f t="shared" si="31"/>
        <v>0.43768406465753429</v>
      </c>
      <c r="F282" s="19">
        <f t="shared" si="31"/>
        <v>0.46318406465753426</v>
      </c>
      <c r="G282" s="19">
        <f t="shared" si="32"/>
        <v>0.48868406465753428</v>
      </c>
      <c r="H282" s="19">
        <f t="shared" si="32"/>
        <v>0.5141840646575343</v>
      </c>
      <c r="I282" s="19">
        <f t="shared" si="33"/>
        <v>0.53968406465753427</v>
      </c>
      <c r="J282" s="19">
        <f t="shared" si="33"/>
        <v>0.56518406465753424</v>
      </c>
      <c r="K282" s="19"/>
      <c r="L282" s="19"/>
      <c r="M282" s="19"/>
      <c r="N282" s="321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>
      <c r="B283" s="319" t="s">
        <v>206</v>
      </c>
      <c r="C283" s="19">
        <f t="shared" si="30"/>
        <v>0.26613063999999997</v>
      </c>
      <c r="D283" s="19">
        <f t="shared" si="30"/>
        <v>0.29163064</v>
      </c>
      <c r="E283" s="19">
        <f t="shared" si="31"/>
        <v>0.31713064000000002</v>
      </c>
      <c r="F283" s="19">
        <f t="shared" si="31"/>
        <v>0.34263063999999999</v>
      </c>
      <c r="G283" s="19">
        <f t="shared" si="32"/>
        <v>0.36813064000000001</v>
      </c>
      <c r="H283" s="19">
        <f t="shared" si="32"/>
        <v>0.39363064000000003</v>
      </c>
      <c r="I283" s="19">
        <f t="shared" si="33"/>
        <v>0.41913064</v>
      </c>
      <c r="J283" s="19">
        <f t="shared" si="33"/>
        <v>0.44463063999999997</v>
      </c>
      <c r="K283" s="19"/>
      <c r="L283" s="19"/>
      <c r="M283" s="19"/>
      <c r="N283" s="321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>
      <c r="B284" s="319" t="s">
        <v>207</v>
      </c>
      <c r="C284" s="19">
        <f t="shared" si="30"/>
        <v>0.38668406465753424</v>
      </c>
      <c r="D284" s="19">
        <f t="shared" si="30"/>
        <v>0.41218406465753427</v>
      </c>
      <c r="E284" s="19">
        <f t="shared" si="31"/>
        <v>0.43768406465753429</v>
      </c>
      <c r="F284" s="19">
        <f t="shared" si="31"/>
        <v>0.46318406465753426</v>
      </c>
      <c r="G284" s="19">
        <f t="shared" si="32"/>
        <v>0.48868406465753428</v>
      </c>
      <c r="H284" s="19">
        <f t="shared" si="32"/>
        <v>0.5141840646575343</v>
      </c>
      <c r="I284" s="19">
        <f t="shared" si="33"/>
        <v>0.53968406465753427</v>
      </c>
      <c r="J284" s="19">
        <f t="shared" si="33"/>
        <v>0.56518406465753424</v>
      </c>
      <c r="K284" s="19"/>
      <c r="L284" s="19"/>
      <c r="M284" s="19"/>
      <c r="N284" s="321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>
      <c r="B285" s="319" t="s">
        <v>208</v>
      </c>
      <c r="C285" s="19">
        <f t="shared" si="30"/>
        <v>0.26613063999999997</v>
      </c>
      <c r="D285" s="19">
        <f t="shared" si="30"/>
        <v>0.29163064</v>
      </c>
      <c r="E285" s="19">
        <f t="shared" si="31"/>
        <v>0.31713064000000002</v>
      </c>
      <c r="F285" s="19">
        <f t="shared" si="31"/>
        <v>0.34263063999999999</v>
      </c>
      <c r="G285" s="19">
        <f t="shared" si="32"/>
        <v>0.36813064000000001</v>
      </c>
      <c r="H285" s="19">
        <f t="shared" si="32"/>
        <v>0.39363064000000003</v>
      </c>
      <c r="I285" s="19">
        <f t="shared" si="33"/>
        <v>0.41913064</v>
      </c>
      <c r="J285" s="19">
        <f t="shared" si="33"/>
        <v>0.44463063999999997</v>
      </c>
      <c r="K285" s="19"/>
      <c r="L285" s="19"/>
      <c r="M285" s="19"/>
      <c r="N285" s="321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>
      <c r="B286" s="319" t="s">
        <v>209</v>
      </c>
      <c r="C286" s="19">
        <f t="shared" si="30"/>
        <v>0.38668406465753424</v>
      </c>
      <c r="D286" s="19">
        <f t="shared" si="30"/>
        <v>0.41218406465753427</v>
      </c>
      <c r="E286" s="19">
        <f t="shared" si="31"/>
        <v>0.43768406465753429</v>
      </c>
      <c r="F286" s="19">
        <f t="shared" si="31"/>
        <v>0.46318406465753426</v>
      </c>
      <c r="G286" s="19">
        <f t="shared" si="32"/>
        <v>0.48868406465753428</v>
      </c>
      <c r="H286" s="19">
        <f t="shared" si="32"/>
        <v>0.5141840646575343</v>
      </c>
      <c r="I286" s="19">
        <f t="shared" si="33"/>
        <v>0.53968406465753427</v>
      </c>
      <c r="J286" s="19">
        <f t="shared" si="33"/>
        <v>0.56518406465753424</v>
      </c>
      <c r="K286" s="19"/>
      <c r="L286" s="19"/>
      <c r="M286" s="19"/>
      <c r="N286" s="321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>
      <c r="B287" s="320" t="s">
        <v>210</v>
      </c>
      <c r="C287" s="19">
        <f>R74</f>
        <v>0</v>
      </c>
      <c r="D287" s="19">
        <f>S74</f>
        <v>0</v>
      </c>
      <c r="E287" s="19">
        <f t="shared" si="31"/>
        <v>0</v>
      </c>
      <c r="F287" s="19">
        <f t="shared" si="31"/>
        <v>0</v>
      </c>
      <c r="G287" s="19">
        <f t="shared" si="32"/>
        <v>0</v>
      </c>
      <c r="H287" s="19">
        <f t="shared" si="32"/>
        <v>0</v>
      </c>
      <c r="I287" s="19">
        <f t="shared" si="33"/>
        <v>0</v>
      </c>
      <c r="J287" s="19">
        <f t="shared" si="33"/>
        <v>0</v>
      </c>
      <c r="K287" s="19"/>
      <c r="L287" s="19"/>
      <c r="M287" s="19"/>
      <c r="N287" s="321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321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321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321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321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321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321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321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321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321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321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321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321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321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321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321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321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321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321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321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321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321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321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321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321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321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321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321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321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321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321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321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321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321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321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321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321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321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321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321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321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321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</row>
    <row r="439" spans="2:30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2:30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</row>
    <row r="441" spans="2:30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</row>
    <row r="442" spans="2:30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</row>
    <row r="443" spans="2:30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</row>
    <row r="444" spans="2:30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</row>
    <row r="445" spans="2:30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</row>
    <row r="446" spans="2:30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</row>
    <row r="447" spans="2:30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</row>
    <row r="448" spans="2:30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</row>
    <row r="449" spans="2:15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</row>
    <row r="450" spans="2:15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</row>
    <row r="451" spans="2:15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</row>
    <row r="452" spans="2:15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</row>
    <row r="453" spans="2:15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</row>
    <row r="454" spans="2:15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</row>
    <row r="455" spans="2:15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</row>
    <row r="456" spans="2:15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</row>
    <row r="457" spans="2:15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</row>
    <row r="458" spans="2:15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</row>
    <row r="459" spans="2:15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</row>
    <row r="460" spans="2:15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</row>
    <row r="461" spans="2:15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</row>
    <row r="462" spans="2:15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</row>
    <row r="463" spans="2:15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</row>
    <row r="464" spans="2:15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</row>
    <row r="465" spans="2:15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</row>
    <row r="466" spans="2:15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</row>
    <row r="467" spans="2:15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</row>
    <row r="468" spans="2:15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</row>
    <row r="469" spans="2:15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</row>
    <row r="470" spans="2:15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</row>
    <row r="471" spans="2:15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</row>
    <row r="472" spans="2:15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</row>
    <row r="473" spans="2:15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</row>
    <row r="474" spans="2:15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2:15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</row>
    <row r="476" spans="2:15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</row>
    <row r="477" spans="2:15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</row>
    <row r="478" spans="2:15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</row>
    <row r="479" spans="2:15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</row>
    <row r="480" spans="2:15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</row>
    <row r="481" spans="2:15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</row>
    <row r="482" spans="2:15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</row>
    <row r="483" spans="2:15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</row>
    <row r="484" spans="2:15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</row>
    <row r="485" spans="2:15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</row>
    <row r="486" spans="2:15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</row>
    <row r="487" spans="2:15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</row>
    <row r="488" spans="2:15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</row>
    <row r="489" spans="2:15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</row>
    <row r="490" spans="2:15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</row>
    <row r="491" spans="2:15"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</row>
    <row r="492" spans="2:15"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</row>
    <row r="493" spans="2:15"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</row>
    <row r="494" spans="2:15"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</row>
    <row r="495" spans="2:15"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</row>
    <row r="496" spans="2:15"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</row>
    <row r="497" spans="2:15"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</row>
  </sheetData>
  <mergeCells count="24">
    <mergeCell ref="F185:F186"/>
    <mergeCell ref="L185:L186"/>
    <mergeCell ref="Y24:Y25"/>
    <mergeCell ref="F131:F132"/>
    <mergeCell ref="L131:L132"/>
    <mergeCell ref="AE24:AE25"/>
    <mergeCell ref="B12:B20"/>
    <mergeCell ref="F25:F26"/>
    <mergeCell ref="L25:L26"/>
    <mergeCell ref="F78:F79"/>
    <mergeCell ref="L78:L79"/>
    <mergeCell ref="C16:D17"/>
    <mergeCell ref="E16:H17"/>
    <mergeCell ref="I16:I17"/>
    <mergeCell ref="J16:J17"/>
    <mergeCell ref="C19:D20"/>
    <mergeCell ref="E19:H20"/>
    <mergeCell ref="I19:I20"/>
    <mergeCell ref="L6:L7"/>
    <mergeCell ref="E1:H1"/>
    <mergeCell ref="B3:B9"/>
    <mergeCell ref="I6:I7"/>
    <mergeCell ref="J6:J7"/>
    <mergeCell ref="K6:K7"/>
  </mergeCells>
  <dataValidations count="1">
    <dataValidation type="whole" allowBlank="1" showInputMessage="1" showErrorMessage="1" sqref="E183 E76 E23 E129">
      <formula1>1</formula1>
      <formula2>10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Περιοχές με ονόματα</vt:lpstr>
      </vt:variant>
      <vt:variant>
        <vt:i4>2</vt:i4>
      </vt:variant>
    </vt:vector>
  </HeadingPairs>
  <TitlesOfParts>
    <vt:vector size="11" baseType="lpstr">
      <vt:lpstr>EU energy label</vt:lpstr>
      <vt:lpstr>kWh per year</vt:lpstr>
      <vt:lpstr>Φύλλο1</vt:lpstr>
      <vt:lpstr>Load - typical </vt:lpstr>
      <vt:lpstr>Load typical-shifted by 30min</vt:lpstr>
      <vt:lpstr>Load typical-shifted 1h later</vt:lpstr>
      <vt:lpstr>Load - people outdoor more</vt:lpstr>
      <vt:lpstr>Load-people outdoor more shift</vt:lpstr>
      <vt:lpstr>Load - people always@home</vt:lpstr>
      <vt:lpstr>Labels</vt:lpstr>
      <vt:lpstr>tv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</cp:lastModifiedBy>
  <dcterms:created xsi:type="dcterms:W3CDTF">2011-02-06T10:05:35Z</dcterms:created>
  <dcterms:modified xsi:type="dcterms:W3CDTF">2011-05-17T11:29:14Z</dcterms:modified>
</cp:coreProperties>
</file>